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-FICHIERS\Echanges\commun\0 AFFAIRES\Belfort\12451 - Eco-Campus Tranche 2 - Réhab bloc B bât F\5-DCE\1_CETEC\2_Pièces écrites\DPGF\"/>
    </mc:Choice>
  </mc:AlternateContent>
  <xr:revisionPtr revIDLastSave="0" documentId="13_ncr:1_{9783377D-CDB3-4B0F-AD7B-FF8C1DC9DC48}" xr6:coauthVersionLast="47" xr6:coauthVersionMax="47" xr10:uidLastSave="{00000000-0000-0000-0000-000000000000}"/>
  <bookViews>
    <workbookView xWindow="-28908" yWindow="-108" windowWidth="29016" windowHeight="15816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externalReferences>
    <externalReference r:id="rId7"/>
  </externalReference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7" i="1" l="1"/>
  <c r="M76" i="1"/>
  <c r="F54" i="6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N361" i="2"/>
  <c r="G364" i="2" s="1"/>
  <c r="D361" i="2"/>
  <c r="G347" i="2"/>
  <c r="G346" i="2"/>
  <c r="G345" i="2"/>
  <c r="G337" i="2"/>
  <c r="G328" i="2"/>
  <c r="G329" i="2" s="1"/>
  <c r="G327" i="2"/>
  <c r="K305" i="2"/>
  <c r="G344" i="2" s="1"/>
  <c r="K287" i="2"/>
  <c r="K279" i="2"/>
  <c r="K273" i="2"/>
  <c r="K267" i="2"/>
  <c r="K261" i="2"/>
  <c r="G343" i="2" s="1"/>
  <c r="K252" i="2"/>
  <c r="K248" i="2"/>
  <c r="K244" i="2"/>
  <c r="G342" i="2" s="1"/>
  <c r="K232" i="2"/>
  <c r="K229" i="2"/>
  <c r="K223" i="2"/>
  <c r="K217" i="2"/>
  <c r="K211" i="2"/>
  <c r="K205" i="2"/>
  <c r="G341" i="2" s="1"/>
  <c r="K199" i="2"/>
  <c r="K189" i="2"/>
  <c r="G360" i="2" s="1"/>
  <c r="G363" i="2" s="1"/>
  <c r="G365" i="2" s="1"/>
  <c r="K181" i="2"/>
  <c r="G340" i="2" s="1"/>
  <c r="K173" i="2"/>
  <c r="G301" i="2" s="1"/>
  <c r="K168" i="2"/>
  <c r="K165" i="2"/>
  <c r="K160" i="2"/>
  <c r="K155" i="2"/>
  <c r="K150" i="2"/>
  <c r="G302" i="2" s="1"/>
  <c r="K133" i="2"/>
  <c r="K126" i="2"/>
  <c r="K120" i="2"/>
  <c r="K116" i="2"/>
  <c r="K110" i="2"/>
  <c r="K104" i="2"/>
  <c r="K97" i="2"/>
  <c r="K91" i="2"/>
  <c r="G336" i="2" s="1"/>
  <c r="K85" i="2"/>
  <c r="K81" i="2"/>
  <c r="K77" i="2"/>
  <c r="G335" i="2" s="1"/>
  <c r="K63" i="2"/>
  <c r="K58" i="2"/>
  <c r="K53" i="2"/>
  <c r="K47" i="2"/>
  <c r="K41" i="2"/>
  <c r="K37" i="2"/>
  <c r="K32" i="2"/>
  <c r="K27" i="2"/>
  <c r="G334" i="2" s="1"/>
  <c r="G24" i="2"/>
  <c r="G25" i="2" s="1"/>
  <c r="G23" i="2"/>
  <c r="K12" i="2"/>
  <c r="G351" i="2" s="1"/>
  <c r="G303" i="2" l="1"/>
  <c r="G338" i="2"/>
  <c r="G339" i="2"/>
  <c r="G312" i="2"/>
  <c r="G314" i="2" s="1"/>
  <c r="G313" i="2"/>
  <c r="G143" i="2"/>
  <c r="G144" i="2"/>
  <c r="G72" i="2"/>
  <c r="G73" i="2"/>
  <c r="G350" i="2"/>
  <c r="G352" i="2" s="1"/>
  <c r="AA1" i="3" s="1"/>
  <c r="G333" i="2"/>
  <c r="AA37" i="3" l="1"/>
  <c r="AA3" i="3"/>
  <c r="AA33" i="3"/>
  <c r="G74" i="2"/>
  <c r="G145" i="2"/>
  <c r="AA27" i="3" l="1"/>
  <c r="AA42" i="3"/>
  <c r="AA12" i="3"/>
  <c r="AA7" i="3" s="1"/>
  <c r="AA13" i="3"/>
  <c r="AA14" i="3" s="1"/>
  <c r="AA4" i="3"/>
  <c r="AA43" i="3" l="1"/>
  <c r="AA32" i="3"/>
  <c r="AA15" i="3"/>
  <c r="AA73" i="3"/>
  <c r="AA65" i="3"/>
  <c r="AA57" i="3" s="1"/>
  <c r="AA45" i="3" s="1"/>
  <c r="AA26" i="3" s="1"/>
  <c r="AA93" i="3"/>
  <c r="AA89" i="3" s="1"/>
  <c r="AA24" i="3"/>
  <c r="AA23" i="3"/>
  <c r="AA5" i="3"/>
  <c r="AA25" i="3" l="1"/>
  <c r="AA85" i="3"/>
  <c r="AA80" i="3" s="1"/>
  <c r="AA72" i="3" s="1"/>
  <c r="AA64" i="3" s="1"/>
  <c r="AA56" i="3" s="1"/>
  <c r="AA44" i="3" s="1"/>
  <c r="AA18" i="3"/>
  <c r="AA6" i="3"/>
  <c r="AA9" i="3"/>
  <c r="AA16" i="3"/>
  <c r="AA28" i="3"/>
  <c r="AA46" i="3"/>
  <c r="AA29" i="3"/>
  <c r="AA94" i="3" l="1"/>
  <c r="AA90" i="3" s="1"/>
  <c r="AA47" i="3"/>
  <c r="AA50" i="3"/>
  <c r="AA34" i="3"/>
  <c r="AA11" i="3"/>
  <c r="AA41" i="3"/>
  <c r="AA38" i="3"/>
  <c r="AA21" i="3"/>
  <c r="AA19" i="3"/>
  <c r="AA10" i="3"/>
  <c r="AA17" i="3"/>
  <c r="AA75" i="3" s="1"/>
  <c r="AA67" i="3" s="1"/>
  <c r="AA59" i="3" s="1"/>
  <c r="AA49" i="3" s="1"/>
  <c r="AA31" i="3" s="1"/>
  <c r="AA30" i="3" l="1"/>
  <c r="AA86" i="3"/>
  <c r="AA81" i="3" s="1"/>
  <c r="AA74" i="3" s="1"/>
  <c r="AA66" i="3" s="1"/>
  <c r="AA58" i="3" s="1"/>
  <c r="AA48" i="3" s="1"/>
  <c r="AA82" i="3"/>
  <c r="AA51" i="3"/>
  <c r="AA91" i="3"/>
  <c r="AA87" i="3" s="1"/>
  <c r="AA83" i="3" s="1"/>
  <c r="AA76" i="3" s="1"/>
  <c r="AA68" i="3" s="1"/>
  <c r="AA60" i="3" s="1"/>
  <c r="AA52" i="3" s="1"/>
  <c r="AA69" i="3"/>
  <c r="AA61" i="3" s="1"/>
  <c r="AA53" i="3" s="1"/>
  <c r="AA36" i="3" s="1"/>
  <c r="AA35" i="3"/>
  <c r="AA95" i="3"/>
  <c r="AA71" i="3"/>
  <c r="AA63" i="3" s="1"/>
  <c r="AA55" i="3" s="1"/>
  <c r="AA40" i="3" s="1"/>
  <c r="AA96" i="3"/>
  <c r="AA92" i="3" s="1"/>
  <c r="AA79" i="3"/>
  <c r="AA22" i="3"/>
  <c r="AA20" i="3"/>
  <c r="AA77" i="3" s="1"/>
  <c r="AA39" i="3" l="1"/>
  <c r="AA88" i="3"/>
  <c r="AA84" i="3" s="1"/>
  <c r="AA78" i="3" s="1"/>
  <c r="AA70" i="3" s="1"/>
  <c r="AA62" i="3" s="1"/>
  <c r="AA54" i="3" s="1"/>
  <c r="AA98" i="3"/>
  <c r="AA2" i="3" s="1"/>
  <c r="D35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77" authorId="0" shapeId="0" xr:uid="{00000000-0006-0000-0100-00000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81" authorId="0" shapeId="0" xr:uid="{00000000-0006-0000-0100-00000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85" authorId="0" shapeId="0" xr:uid="{00000000-0006-0000-0100-00000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97" authorId="0" shapeId="0" xr:uid="{00000000-0006-0000-0100-000004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16" authorId="0" shapeId="0" xr:uid="{00000000-0006-0000-0100-000005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65" authorId="0" shapeId="0" xr:uid="{00000000-0006-0000-0100-000006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73" authorId="0" shapeId="0" xr:uid="{00000000-0006-0000-0100-000007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89" authorId="0" shapeId="0" xr:uid="{00000000-0006-0000-0100-000008000000}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229" authorId="0" shapeId="0" xr:uid="{00000000-0006-0000-0100-000009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232" authorId="0" shapeId="0" xr:uid="{00000000-0006-0000-0100-00000A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248" authorId="0" shapeId="0" xr:uid="{00000000-0006-0000-0100-00000B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252" authorId="0" shapeId="0" xr:uid="{00000000-0006-0000-0100-00000C000000}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<sst xmlns="http://schemas.openxmlformats.org/spreadsheetml/2006/main" count="701" uniqueCount="388">
  <si>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</si>
  <si>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</si>
  <si>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</si>
  <si>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</si>
  <si>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</si>
  <si>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</si>
  <si>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</si>
  <si>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</si>
  <si>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</si>
  <si>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</si>
  <si>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</si>
  <si>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</si>
  <si>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</si>
  <si>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</si>
  <si>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</si>
  <si>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</si>
  <si>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</si>
  <si>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</si>
  <si>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</si>
  <si>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</si>
  <si>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</si>
  <si>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</si>
  <si>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</si>
  <si>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</si>
  <si>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</si>
  <si>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</si>
  <si>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</si>
  <si>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</si>
  <si>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</si>
  <si>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</si>
  <si>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</si>
  <si>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</si>
  <si>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n°02</t>
  </si>
  <si>
    <t>GROS-OEUVRE</t>
  </si>
  <si>
    <t>3.&amp;</t>
  </si>
  <si>
    <t>02.2</t>
  </si>
  <si>
    <t>PREPARATION DE CHANTIER</t>
  </si>
  <si>
    <t>02.2.1</t>
  </si>
  <si>
    <t>MEMOIRE TECHNIQUE</t>
  </si>
  <si>
    <t>5.T</t>
  </si>
  <si>
    <t>5.&amp;</t>
  </si>
  <si>
    <t>02.2.2</t>
  </si>
  <si>
    <t xml:space="preserve">INSTALLATION DE CHANTIER  </t>
  </si>
  <si>
    <t>02.2.2.1</t>
  </si>
  <si>
    <t>INSTALLATION TRADITIONNELLE DE CHANTIER : PETIT CHANTIER</t>
  </si>
  <si>
    <t>FT</t>
  </si>
  <si>
    <t>9.T</t>
  </si>
  <si>
    <t>9.UMOD</t>
  </si>
  <si>
    <t xml:space="preserve">Mode de métré : Forfait amené et replis
</t>
  </si>
  <si>
    <t>9.&amp;</t>
  </si>
  <si>
    <t>02.2.3</t>
  </si>
  <si>
    <t>NETTOYAGE DES ABORDS DU CHANTIER</t>
  </si>
  <si>
    <t>Total H.T. :</t>
  </si>
  <si>
    <t>Total T.V.A. (20%) :</t>
  </si>
  <si>
    <t>Total T.T.C. :</t>
  </si>
  <si>
    <t>02.3</t>
  </si>
  <si>
    <t>TRAVAUX SUR L'EXISTANT</t>
  </si>
  <si>
    <t>02.3.1</t>
  </si>
  <si>
    <t>DEPOSE DES ESTRADES</t>
  </si>
  <si>
    <t>Mode de métré : à l'unité</t>
  </si>
  <si>
    <t>9.L</t>
  </si>
  <si>
    <t xml:space="preserve">Localisation : Estrades selon plans structure 
</t>
  </si>
  <si>
    <t>02.3.2</t>
  </si>
  <si>
    <t>DEMOLITION DE CASQUETTE BETON</t>
  </si>
  <si>
    <t xml:space="preserve">Localisation : Casquette béton selon plans structure 
</t>
  </si>
  <si>
    <t>02.3.3</t>
  </si>
  <si>
    <t>DEMOLITION DE TUNNEL</t>
  </si>
  <si>
    <t xml:space="preserve">Mode de métré : Forfait pour l'ensemble
</t>
  </si>
  <si>
    <t>02.3.4</t>
  </si>
  <si>
    <t>DEMOLITION DES DALLAGES</t>
  </si>
  <si>
    <t>9.M.Z</t>
  </si>
  <si>
    <t>Mode de métré : M²</t>
  </si>
  <si>
    <t xml:space="preserve">Localisation : Dallage du bâtiment selon plans structure 
</t>
  </si>
  <si>
    <t>02.3.5</t>
  </si>
  <si>
    <t xml:space="preserve">DEMOLITION DE MURS </t>
  </si>
  <si>
    <t xml:space="preserve">Localisation : Voiles selon plans structure
</t>
  </si>
  <si>
    <t>02.3.6</t>
  </si>
  <si>
    <t>REDUCTION D'OUVERTURES</t>
  </si>
  <si>
    <t>Mode de métré : à l'unité d'ouverture</t>
  </si>
  <si>
    <t xml:space="preserve">Localisation : Selon plans structure
</t>
  </si>
  <si>
    <t>02.3.7</t>
  </si>
  <si>
    <t xml:space="preserve">BOUCHAGE D'OUVERTURES </t>
  </si>
  <si>
    <t>02.3.8</t>
  </si>
  <si>
    <t>CREATION D'OUVERTURE</t>
  </si>
  <si>
    <t>Mode de métré : M2</t>
  </si>
  <si>
    <t xml:space="preserve">Localisation : </t>
  </si>
  <si>
    <t>02.4</t>
  </si>
  <si>
    <t>TRAVAUX D'INFRASTRUCTURE</t>
  </si>
  <si>
    <t>3.T</t>
  </si>
  <si>
    <t>02.4.1</t>
  </si>
  <si>
    <t>IMPLANTATION PAR UN GEOMETRE AGREE</t>
  </si>
  <si>
    <t>PM</t>
  </si>
  <si>
    <t xml:space="preserve">Mode de métré : Pour mémoire, compris dans le prix unitaire ci-dessus
</t>
  </si>
  <si>
    <t>02.4.2</t>
  </si>
  <si>
    <t>TERRASSEMENT GENERAUX - PLATEFORME</t>
  </si>
  <si>
    <t xml:space="preserve">Mode de métré : Pour mémoire, prestations prévue dans les postes ci-dessous
</t>
  </si>
  <si>
    <t>02.4.3</t>
  </si>
  <si>
    <t>FONDATIONS - MISSION DE CONTROLE GEOTECHNIQUE</t>
  </si>
  <si>
    <t>02.4.4</t>
  </si>
  <si>
    <t>FOUILLES EN RIGOLES ET EN PUITS</t>
  </si>
  <si>
    <t>4.T</t>
  </si>
  <si>
    <t>02.4.4.1</t>
  </si>
  <si>
    <t>FOUILLES A L'ENGIN DANS TERRAIN ORDINAIRE</t>
  </si>
  <si>
    <t>M3</t>
  </si>
  <si>
    <t>Mode de métré : M3 (x1.10 coeff de foisonnement)</t>
  </si>
  <si>
    <t xml:space="preserve">Localisation : semelles filantes, suivants les plans de fondations
</t>
  </si>
  <si>
    <t>02.4.4.2</t>
  </si>
  <si>
    <t>PLUS-VALUE POUR FOUILLE EN ROCHER "FRANC" CALCAIRE, MASSIF EN BETON,...</t>
  </si>
  <si>
    <t>SO</t>
  </si>
  <si>
    <t xml:space="preserve">Mode de métré : Sans objet 
</t>
  </si>
  <si>
    <t>4.&amp;</t>
  </si>
  <si>
    <t>02.4.5</t>
  </si>
  <si>
    <t>FONDATIONS</t>
  </si>
  <si>
    <t>02.4.5.1</t>
  </si>
  <si>
    <t>BETON DE PROPRETE C16/20 XC2</t>
  </si>
  <si>
    <t>Mode de métré : M3</t>
  </si>
  <si>
    <t xml:space="preserve">Localisation : Sous les semelles filantes, massif oeuvre d'art, ... suivant les plans de fondations
</t>
  </si>
  <si>
    <t>02.4.5.2</t>
  </si>
  <si>
    <t>GROS BETON SOUS FONDATION C16/20 XC2</t>
  </si>
  <si>
    <t xml:space="preserve">Localisation : semelles filantes, massif oeuvre d'art,...  suivant plan de fondations
</t>
  </si>
  <si>
    <t>02.4.5.3</t>
  </si>
  <si>
    <t>PURGE EVENTUELLE EN GROS BETON SOUS FONDATION C16/20 XC2</t>
  </si>
  <si>
    <t>02.4.5.4</t>
  </si>
  <si>
    <t>BETON DE FONDATION C25/30 XC2</t>
  </si>
  <si>
    <t xml:space="preserve">Localisation : semelles filantes, massif oeuvre d'art,... suivant plan de fondations
</t>
  </si>
  <si>
    <t>02.4.5.5</t>
  </si>
  <si>
    <t>ARMATURES POUR BETON DE FONDATION</t>
  </si>
  <si>
    <t>KG</t>
  </si>
  <si>
    <t>9.M.A</t>
  </si>
  <si>
    <r>
      <rPr>
        <sz val="8"/>
        <color rgb="FF000000"/>
        <rFont val="Arial"/>
        <family val="2"/>
      </rPr>
      <t xml:space="preserve">Mode de métré : </t>
    </r>
    <r>
      <rPr>
        <sz val="8"/>
        <color rgb="FF000000"/>
        <rFont val="Arial"/>
        <family val="2"/>
      </rPr>
      <t xml:space="preserve">kg réellement mis en œuvre
</t>
    </r>
    <r>
      <rPr>
        <b/>
        <u/>
        <sz val="8"/>
        <color rgb="FF000000"/>
        <rFont val="Arial"/>
        <family val="2"/>
      </rPr>
      <t>Ratio d'acier :</t>
    </r>
    <r>
      <rPr>
        <sz val="8"/>
        <color rgb="FF000000"/>
        <rFont val="Arial"/>
        <family val="2"/>
      </rPr>
      <t xml:space="preserve">
- Semelles filantes : 50kg/m3
</t>
    </r>
  </si>
  <si>
    <t xml:space="preserve">Localisation : semelles filantes, massif oeuvre d'art,....suivant les plans de fondations
</t>
  </si>
  <si>
    <t>02.4.5.6</t>
  </si>
  <si>
    <t>FOURNITURE ET REMBLAIEMENT EN TOUT-VENANT GNT 0/31.5</t>
  </si>
  <si>
    <t xml:space="preserve">Mode de métré : M3 </t>
  </si>
  <si>
    <t xml:space="preserve">Localisation : Contre les fondations côté intérieur, selon nécessité
</t>
  </si>
  <si>
    <t>02.5</t>
  </si>
  <si>
    <t>TRAVAUX DE SUPERSTRUCTURE - BETON COULE EN PLACE</t>
  </si>
  <si>
    <t>02.5.1</t>
  </si>
  <si>
    <t>VOILES EN BETON BANCHE</t>
  </si>
  <si>
    <t>02.5.1.1</t>
  </si>
  <si>
    <t>BETON C25/30 XF1 POUR VOILES DE 20 CM D'EPAISSEUR</t>
  </si>
  <si>
    <t xml:space="preserve">Localisation : Murs selon plans BA du bureau d'études
</t>
  </si>
  <si>
    <t>02.5.1.2</t>
  </si>
  <si>
    <t xml:space="preserve">BETON C25/30 XF4 POUR VOILES DE 10 CM D'EPAISSEUR </t>
  </si>
  <si>
    <t xml:space="preserve">Localisation : Muret jardinière selon plans BA du bureau d'études
</t>
  </si>
  <si>
    <t>02.5.1.3</t>
  </si>
  <si>
    <t>ARMATURES</t>
  </si>
  <si>
    <r>
      <rPr>
        <sz val="8"/>
        <color rgb="FF000000"/>
        <rFont val="Arial"/>
        <family val="2"/>
      </rPr>
      <t xml:space="preserve">Mode de métré : </t>
    </r>
    <r>
      <rPr>
        <sz val="8"/>
        <color rgb="FF000000"/>
        <rFont val="Arial"/>
        <family val="2"/>
      </rPr>
      <t xml:space="preserve">kg réellement mis en œuvre
</t>
    </r>
    <r>
      <rPr>
        <b/>
        <u/>
        <sz val="8"/>
        <color rgb="FF000000"/>
        <rFont val="Arial"/>
        <family val="2"/>
      </rPr>
      <t>Ratio d'acier :</t>
    </r>
    <r>
      <rPr>
        <sz val="8"/>
        <color rgb="FF000000"/>
        <rFont val="Arial"/>
        <family val="2"/>
      </rPr>
      <t xml:space="preserve">
- Voiles : 12kg/m²
</t>
    </r>
  </si>
  <si>
    <t>02.5.1.4</t>
  </si>
  <si>
    <t>COFFRAGE ORDINAIRE LISSE POUR EXTERIEUR</t>
  </si>
  <si>
    <t>02.5.1.5</t>
  </si>
  <si>
    <t>COFFRAGE SOIGNE LISSE POUR INTERIEUR ET EXTERIEUR</t>
  </si>
  <si>
    <t>Mode de métré : m² réellement mis en œuvre</t>
  </si>
  <si>
    <t xml:space="preserve">Localisation : selon plans BA du bureau d'études
</t>
  </si>
  <si>
    <t>02.5.1.6</t>
  </si>
  <si>
    <t>RESERVATIONS DIVERSES EN MURS</t>
  </si>
  <si>
    <t>Mode de métré : Pour mémoire, compris dans les prix unitaires ci-dessus</t>
  </si>
  <si>
    <r>
      <rPr>
        <i/>
        <sz val="8"/>
        <color rgb="FF000000"/>
        <rFont val="Arial"/>
        <family val="2"/>
      </rPr>
      <t xml:space="preserve">Localisation : </t>
    </r>
    <r>
      <rPr>
        <i/>
        <sz val="8"/>
        <color rgb="FF000000"/>
        <rFont val="Arial"/>
        <family val="2"/>
      </rPr>
      <t xml:space="preserve">Ouvertures, ventilations, …
</t>
    </r>
  </si>
  <si>
    <t>02.5.2</t>
  </si>
  <si>
    <t xml:space="preserve">MUR EN MACONNERIE </t>
  </si>
  <si>
    <t>02.5.2.1</t>
  </si>
  <si>
    <t>AGGLOMERES PLEINS EN BETON Ep.20 CM - CF 1H00</t>
  </si>
  <si>
    <t>9.M.</t>
  </si>
  <si>
    <t xml:space="preserve">Mode de métré : M² </t>
  </si>
  <si>
    <t xml:space="preserve">Localisation : Selon plans structure et en fermeture après la pose de la charpente métallique
</t>
  </si>
  <si>
    <t>02.5.2.2</t>
  </si>
  <si>
    <t>CREATION D'ARASE  (Option 1)</t>
  </si>
  <si>
    <t>ML</t>
  </si>
  <si>
    <t xml:space="preserve"> Option</t>
  </si>
  <si>
    <t>Mode de métré : ML</t>
  </si>
  <si>
    <t xml:space="preserve">Localisation : Arase des murs existants 
</t>
  </si>
  <si>
    <t>02.5.3</t>
  </si>
  <si>
    <t xml:space="preserve">DALLAGE </t>
  </si>
  <si>
    <t>02.5.3.1</t>
  </si>
  <si>
    <t xml:space="preserve">FORME SOUS DALLAGE </t>
  </si>
  <si>
    <t>8.T</t>
  </si>
  <si>
    <t>02.5.3.1.1</t>
  </si>
  <si>
    <t xml:space="preserve">TERRASSEMENT </t>
  </si>
  <si>
    <t xml:space="preserve">Localisation : Sous dallage
</t>
  </si>
  <si>
    <t>02.5.3.1.2</t>
  </si>
  <si>
    <t xml:space="preserve"> GEOTEXTILE</t>
  </si>
  <si>
    <t>02.5.3.1.3</t>
  </si>
  <si>
    <t xml:space="preserve"> COMPACTAGE DES FONDS - COMPLEMENTS BLOCAGE GNT 0/31.5 et 0/80 </t>
  </si>
  <si>
    <t xml:space="preserve">Localisation : Sous dallage, contre fondations, ....
</t>
  </si>
  <si>
    <t>02.5.3.1.4</t>
  </si>
  <si>
    <t>ESSAIS A LA PLAQUE</t>
  </si>
  <si>
    <t xml:space="preserve">Mode de métré : Unité
</t>
  </si>
  <si>
    <t>8.&amp;</t>
  </si>
  <si>
    <t>02.5.3.2</t>
  </si>
  <si>
    <t>FORME EN BETON</t>
  </si>
  <si>
    <t>02.5.3.2.1</t>
  </si>
  <si>
    <t xml:space="preserve">DALLAGE -  EPAISSEUR 15 CM </t>
  </si>
  <si>
    <t xml:space="preserve">Localisation : selon plans structure 
</t>
  </si>
  <si>
    <t>02.5.3.2.2</t>
  </si>
  <si>
    <t xml:space="preserve">Mode de métré : Pour mémoire, comprises dans les prix ci-avant.
</t>
  </si>
  <si>
    <t>02.5.3.2.3</t>
  </si>
  <si>
    <t>JOINT DE CONSTRUCTION</t>
  </si>
  <si>
    <t xml:space="preserve">Mode de métré : Pour mémoire, compris dans les postes ci-dessus 
</t>
  </si>
  <si>
    <t>02.5.4</t>
  </si>
  <si>
    <t>DALLES</t>
  </si>
  <si>
    <t>02.5.4.1</t>
  </si>
  <si>
    <t>PARTICIPATION A LA CELLULE DE SYNTHESE</t>
  </si>
  <si>
    <t>02.5.4.2</t>
  </si>
  <si>
    <t>DALLE PLEINE EN BETON ARME COULE EN PLACE</t>
  </si>
  <si>
    <t>02.5.4.2.1</t>
  </si>
  <si>
    <t>DALLE PLEINE BETON C25/30 XC1 : 20 CM D'EPAISSEUR</t>
  </si>
  <si>
    <t>Mode de métré : M² réellement mis en oeuvre</t>
  </si>
  <si>
    <t xml:space="preserve">Localisation : Dalles selon les plans de structure 
</t>
  </si>
  <si>
    <t>02.5.4.2.2</t>
  </si>
  <si>
    <t xml:space="preserve">Mode de métré : Pour mémoire, compris dans les prix unitaire des dalles ci-dessus 
</t>
  </si>
  <si>
    <t>02.5.4.2.3</t>
  </si>
  <si>
    <t xml:space="preserve">DEFONCE - RESERVATION </t>
  </si>
  <si>
    <t xml:space="preserve">Mode de métré : Pour mémoire, compris dans les prix unitaire ci-dessus 
</t>
  </si>
  <si>
    <t>02.5.5</t>
  </si>
  <si>
    <t>SEUILS - DIVERS</t>
  </si>
  <si>
    <t>02.5.5.1</t>
  </si>
  <si>
    <t>PROTECTION CONTRE L'HUMIDITE</t>
  </si>
  <si>
    <t>02.5.5.1.1</t>
  </si>
  <si>
    <t>ISOLANT PERIPHERIQUE CONTRE LONGRINE + ENDUIT DE FINITION</t>
  </si>
  <si>
    <t xml:space="preserve">Localisation : Contre les parois enterrées
</t>
  </si>
  <si>
    <t>02.5.5.1.2</t>
  </si>
  <si>
    <t>ENDUIT BITUMINEUX SUR BETON</t>
  </si>
  <si>
    <t>02.5.5.1.3</t>
  </si>
  <si>
    <t>PROTECTION DRAINANT DES SOUBASSEMENTS</t>
  </si>
  <si>
    <t xml:space="preserve">Localisation : En soubassement des murs depuis la fondation
</t>
  </si>
  <si>
    <t>02.5.5.1.4</t>
  </si>
  <si>
    <t xml:space="preserve">DRAIN PVC ANNELE </t>
  </si>
  <si>
    <t xml:space="preserve">Localisation : En périphérie du bâtiment 
</t>
  </si>
  <si>
    <t>02.5.5.2</t>
  </si>
  <si>
    <t>SEUIL</t>
  </si>
  <si>
    <t>02.5.5.2.1</t>
  </si>
  <si>
    <t>SEUIL DE PORTE</t>
  </si>
  <si>
    <t xml:space="preserve">Localisation : Ouverture dans voile béton de soubassement selon plans 
</t>
  </si>
  <si>
    <t>02.5.5.3</t>
  </si>
  <si>
    <t>CIRCUIT DE TERRE - CABLE NU</t>
  </si>
  <si>
    <t>02.6</t>
  </si>
  <si>
    <t>ETUDES - PLANS PAC</t>
  </si>
  <si>
    <t>02.6.1</t>
  </si>
  <si>
    <t>02.7</t>
  </si>
  <si>
    <t>NETTOYAGE ET DOE</t>
  </si>
  <si>
    <t>02.7.1</t>
  </si>
  <si>
    <t>NETTOYAGE</t>
  </si>
  <si>
    <t>4.UMOD</t>
  </si>
  <si>
    <t xml:space="preserve">Mode de métré : Pour mémoire, compris dans les prix unitaires ci-dessus
</t>
  </si>
  <si>
    <t>02.7.2</t>
  </si>
  <si>
    <t>DOSSIER DES OUVRAGES EXECUTES (DOE)</t>
  </si>
  <si>
    <t>RECAPITULATIF
Lot n°02 GROS-OEUVRE</t>
  </si>
  <si>
    <t>RECAPITULATIF DES CHAPITRES</t>
  </si>
  <si>
    <t>02.2 - PREPARATION DE CHANTIER</t>
  </si>
  <si>
    <t>02.3 - TRAVAUX SUR L'EXISTANT</t>
  </si>
  <si>
    <t>02.4 - TRAVAUX D'INFRASTRUCTURE</t>
  </si>
  <si>
    <t>- 02.4.4 - FOUILLES EN RIGOLES ET EN PUITS</t>
  </si>
  <si>
    <t>- 02.4.5 - FONDATIONS</t>
  </si>
  <si>
    <t>02.5 - TRAVAUX DE SUPERSTRUCTURE - BETON COULE EN PLACE</t>
  </si>
  <si>
    <t>- 02.5.1 - VOILES EN BETON BANCHE</t>
  </si>
  <si>
    <t>- 02.5.2 - MUR EN MACONNERIE</t>
  </si>
  <si>
    <t>- 02.5.3 - DALLAGE</t>
  </si>
  <si>
    <t>- 02.5.4 - DALLES</t>
  </si>
  <si>
    <t>- 02.5.5 - SEUILS - DIVERS</t>
  </si>
  <si>
    <t>02.6 - ETUDES - PLANS PAC</t>
  </si>
  <si>
    <t>02.7 - NETTOYAGE ET DOE</t>
  </si>
  <si>
    <t>- 02.7.1 - NETTOYAGE</t>
  </si>
  <si>
    <t>- 02.7.2 - DOSSIER DES OUVRAGES EXECUTES (DOE)</t>
  </si>
  <si>
    <t>Total du lot GROS-OEUVRE</t>
  </si>
  <si>
    <t xml:space="preserve">Soit en toutes lettres TTC : </t>
  </si>
  <si>
    <t>RECAPITULATIF OPTION</t>
  </si>
  <si>
    <t xml:space="preserve"> Option 1</t>
  </si>
  <si>
    <t xml:space="preserve"> 	 CREATION D'ARASE </t>
  </si>
  <si>
    <t>Sous-total Option 1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</si>
  <si>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</si>
  <si>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</si>
  <si>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</si>
  <si>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</si>
  <si>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</si>
  <si>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</si>
  <si>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</si>
  <si>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</si>
  <si>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</si>
  <si>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</si>
  <si>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</si>
  <si>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</si>
  <si>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</si>
  <si>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</si>
  <si>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</si>
  <si>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</si>
  <si>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</si>
  <si>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</si>
  <si>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</si>
  <si>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</si>
  <si>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</si>
  <si>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</si>
  <si>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</si>
  <si>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</si>
  <si>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</si>
  <si>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</si>
  <si>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</si>
  <si>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</si>
  <si>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</si>
  <si>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</si>
  <si>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</si>
  <si>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</si>
  <si>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</si>
  <si>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</si>
  <si>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</si>
  <si>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Ecocampus Réhabilitation du bloc B du bâtiment F</t>
  </si>
  <si>
    <t>12/06/2025</t>
  </si>
  <si>
    <t>PRO</t>
  </si>
  <si>
    <t>19 avenue du Maréchal Juin</t>
  </si>
  <si>
    <t>90 000 BELFORT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</si>
  <si>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</si>
  <si>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</si>
  <si>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</si>
  <si>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</si>
  <si>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</si>
  <si>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</si>
  <si>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</si>
  <si>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</si>
  <si>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</si>
  <si>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</si>
  <si>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</si>
  <si>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</si>
  <si>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</si>
  <si>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</si>
  <si>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</si>
  <si>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</si>
  <si>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</si>
  <si>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</si>
  <si>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</si>
  <si>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</si>
  <si>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</si>
  <si>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</si>
  <si>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</si>
  <si>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</si>
  <si>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</si>
  <si>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</si>
  <si>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</si>
  <si>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</si>
  <si>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</si>
  <si>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</si>
  <si>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</si>
  <si>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</si>
  <si>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</si>
  <si>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</si>
  <si>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</si>
  <si>
    <t>IUT NFC</t>
  </si>
  <si>
    <t xml:space="preserve">ECOCAMPUS Réhabilitation du bloc B du bâtiment F </t>
  </si>
  <si>
    <t>19 Avenue du Maréchal Juin 90000 BELFORT</t>
  </si>
  <si>
    <t xml:space="preserve">Maître d'Ouvrage </t>
  </si>
  <si>
    <t>1 rue Claude goudimel</t>
  </si>
  <si>
    <t>25000 BESANCON</t>
  </si>
  <si>
    <t xml:space="preserve">Tel. 03 81 66 66 66 </t>
  </si>
  <si>
    <t>Maître d'Œuvre</t>
  </si>
  <si>
    <t>32 rue Victor Schoelcher BP 2137</t>
  </si>
  <si>
    <t>68060 MULHOUSE CEDEX</t>
  </si>
  <si>
    <t>Tel. 03 89 60 01 01 - Fax  03 89 60 01 02</t>
  </si>
  <si>
    <t xml:space="preserve">drlw@drlw-archi.com </t>
  </si>
  <si>
    <t xml:space="preserve">Bureau d'étude Structure </t>
  </si>
  <si>
    <t>6 rue Armand Bloch</t>
  </si>
  <si>
    <t>25200 MONTBELIARD</t>
  </si>
  <si>
    <t>Tél. 03 81 98 31 83</t>
  </si>
  <si>
    <t>Bureau d'étude Fluides</t>
  </si>
  <si>
    <t>Bureau d'étude SSI</t>
  </si>
  <si>
    <t xml:space="preserve">11 rue du lieutenant Bidaux </t>
  </si>
  <si>
    <t>1 av de la Gare TGV</t>
  </si>
  <si>
    <t xml:space="preserve">90700 CHATENOIS LES FORGES </t>
  </si>
  <si>
    <t>90400 MEROUX MOVAL</t>
  </si>
  <si>
    <t xml:space="preserve">Tél. 03 84 29 71 71 </t>
  </si>
  <si>
    <t>Tél. 06 80 66 32 41</t>
  </si>
  <si>
    <t>contact@enebat.com</t>
  </si>
  <si>
    <t>contact@jhrconseil.fr</t>
  </si>
  <si>
    <t xml:space="preserve">Bureau de contrôle </t>
  </si>
  <si>
    <t>2 rue Jean Michel Haussman</t>
  </si>
  <si>
    <t xml:space="preserve">68000 COLMAR </t>
  </si>
  <si>
    <t>Tel. 03 67 30 06 21</t>
  </si>
  <si>
    <t>scusenier@alpes-controles.fr</t>
  </si>
  <si>
    <t xml:space="preserve">Coordinateur SPS </t>
  </si>
  <si>
    <t>D.P.G.F.</t>
  </si>
  <si>
    <t>17E rue Alain Savary</t>
  </si>
  <si>
    <t>Décomposition du Prix Global et Forfaitaire</t>
  </si>
  <si>
    <t xml:space="preserve">Acousticien </t>
  </si>
  <si>
    <t>19 rue Jacobi Netter</t>
  </si>
  <si>
    <t>67200 STRASBOURG</t>
  </si>
  <si>
    <t>en date du</t>
  </si>
  <si>
    <t>Tel. 03 88 78 95 00</t>
  </si>
  <si>
    <t>version</t>
  </si>
  <si>
    <t>boyer.sophie@dbsilence.fr</t>
  </si>
  <si>
    <t>affaire n°</t>
  </si>
  <si>
    <t xml:space="preserve">LOT 02 GROS-ŒUVRE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</si>
</sst>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47" x14ac:knownFonts="1"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0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  <font>
      <b/>
      <u/>
      <sz val="8"/>
      <color rgb="FF00000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0"/>
      <color indexed="9"/>
      <name val="Arial"/>
      <family val="2"/>
    </font>
    <font>
      <b/>
      <sz val="10"/>
      <color rgb="FFFF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26"/>
      <name val="Comic Sans MS"/>
      <family val="4"/>
    </font>
    <font>
      <sz val="8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12"/>
      <name val="Arial Black"/>
      <family val="2"/>
    </font>
    <font>
      <sz val="10"/>
      <name val="Arial Black"/>
      <family val="2"/>
    </font>
    <font>
      <i/>
      <sz val="10"/>
      <name val="Arial Black"/>
      <family val="2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24" fillId="0" borderId="0"/>
    <xf numFmtId="0" fontId="24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</cellStyleXfs>
  <cellXfs count="251">
    <xf numFmtId="0" fontId="0" fillId="0" borderId="0" xfId="0"/>
    <xf numFmtId="0" fontId="3" fillId="0" borderId="2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3" fontId="12" fillId="0" borderId="12" xfId="0" applyNumberFormat="1" applyFont="1" applyBorder="1" applyAlignment="1" applyProtection="1">
      <alignment horizontal="right" vertical="top" wrapText="1"/>
      <protection locked="0"/>
    </xf>
    <xf numFmtId="4" fontId="13" fillId="0" borderId="12" xfId="0" applyNumberFormat="1" applyFont="1" applyBorder="1" applyAlignment="1" applyProtection="1">
      <alignment vertical="top" wrapText="1"/>
      <protection locked="0"/>
    </xf>
    <xf numFmtId="4" fontId="13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" fillId="0" borderId="11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4" fontId="12" fillId="0" borderId="9" xfId="0" applyNumberFormat="1" applyFont="1" applyBorder="1" applyAlignment="1">
      <alignment horizontal="right" vertical="top" wrapText="1"/>
    </xf>
    <xf numFmtId="4" fontId="12" fillId="0" borderId="12" xfId="0" applyNumberFormat="1" applyFont="1" applyBorder="1" applyAlignment="1" applyProtection="1">
      <alignment horizontal="right" vertical="top" wrapText="1"/>
      <protection locked="0"/>
    </xf>
    <xf numFmtId="165" fontId="12" fillId="0" borderId="9" xfId="0" applyNumberFormat="1" applyFont="1" applyBorder="1" applyAlignment="1">
      <alignment horizontal="right" vertical="top" wrapText="1"/>
    </xf>
    <xf numFmtId="165" fontId="12" fillId="0" borderId="12" xfId="0" applyNumberFormat="1" applyFont="1" applyBorder="1" applyAlignment="1" applyProtection="1">
      <alignment horizontal="right" vertical="top" wrapText="1"/>
      <protection locked="0"/>
    </xf>
    <xf numFmtId="0" fontId="15" fillId="0" borderId="0" xfId="0" applyFont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5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4" fillId="0" borderId="2" xfId="0" applyFont="1" applyBorder="1" applyAlignment="1">
      <alignment horizontal="right" vertical="top" wrapText="1"/>
    </xf>
    <xf numFmtId="0" fontId="14" fillId="0" borderId="3" xfId="0" applyFont="1" applyBorder="1" applyAlignment="1">
      <alignment horizontal="right" vertical="top" wrapText="1"/>
    </xf>
    <xf numFmtId="0" fontId="14" fillId="0" borderId="1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164" fontId="14" fillId="0" borderId="0" xfId="0" applyNumberFormat="1" applyFont="1" applyAlignment="1">
      <alignment horizontal="right" vertical="top" wrapText="1"/>
    </xf>
    <xf numFmtId="164" fontId="14" fillId="0" borderId="5" xfId="0" applyNumberFormat="1" applyFont="1" applyBorder="1" applyAlignment="1">
      <alignment horizontal="right" vertical="top" wrapText="1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164" fontId="14" fillId="0" borderId="7" xfId="0" applyNumberFormat="1" applyFont="1" applyBorder="1" applyAlignment="1">
      <alignment horizontal="right" vertical="top" wrapText="1"/>
    </xf>
    <xf numFmtId="164" fontId="14" fillId="0" borderId="8" xfId="0" applyNumberFormat="1" applyFont="1" applyBorder="1" applyAlignment="1">
      <alignment horizontal="right" vertical="top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164" fontId="19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4" fontId="20" fillId="0" borderId="0" xfId="0" applyNumberFormat="1" applyFont="1" applyAlignment="1">
      <alignment horizontal="right" vertical="top" wrapText="1" indent="1"/>
    </xf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 indent="1"/>
    </xf>
    <xf numFmtId="0" fontId="20" fillId="0" borderId="0" xfId="0" applyFont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3" fillId="0" borderId="1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7" xfId="0" applyFont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3" fillId="0" borderId="19" xfId="0" applyNumberFormat="1" applyFont="1" applyBorder="1" applyAlignment="1">
      <alignment vertical="top" wrapText="1"/>
    </xf>
    <xf numFmtId="0" fontId="4" fillId="0" borderId="20" xfId="0" applyFont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164" fontId="4" fillId="0" borderId="21" xfId="0" applyNumberFormat="1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3" fillId="0" borderId="22" xfId="0" applyNumberFormat="1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164" fontId="20" fillId="0" borderId="0" xfId="0" applyNumberFormat="1" applyFont="1" applyAlignment="1">
      <alignment vertical="top" wrapText="1"/>
    </xf>
    <xf numFmtId="164" fontId="4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3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  <xf numFmtId="0" fontId="24" fillId="0" borderId="0" xfId="1"/>
    <xf numFmtId="0" fontId="24" fillId="0" borderId="25" xfId="1" applyBorder="1"/>
    <xf numFmtId="0" fontId="24" fillId="0" borderId="26" xfId="1" applyBorder="1"/>
    <xf numFmtId="0" fontId="24" fillId="0" borderId="27" xfId="1" applyBorder="1"/>
    <xf numFmtId="0" fontId="24" fillId="0" borderId="28" xfId="1" applyBorder="1"/>
    <xf numFmtId="0" fontId="25" fillId="0" borderId="13" xfId="2" applyFont="1" applyBorder="1" applyAlignment="1">
      <alignment horizontal="left" vertical="top"/>
    </xf>
    <xf numFmtId="0" fontId="25" fillId="0" borderId="14" xfId="2" applyFont="1" applyBorder="1" applyAlignment="1">
      <alignment horizontal="left" vertical="top"/>
    </xf>
    <xf numFmtId="0" fontId="25" fillId="0" borderId="15" xfId="2" applyFont="1" applyBorder="1" applyAlignment="1">
      <alignment horizontal="left" vertical="top"/>
    </xf>
    <xf numFmtId="0" fontId="24" fillId="0" borderId="29" xfId="1" applyBorder="1"/>
    <xf numFmtId="0" fontId="26" fillId="0" borderId="28" xfId="1" applyFont="1" applyBorder="1"/>
    <xf numFmtId="0" fontId="27" fillId="0" borderId="18" xfId="2" applyFont="1" applyBorder="1" applyAlignment="1">
      <alignment horizontal="left" vertical="top" wrapText="1"/>
    </xf>
    <xf numFmtId="0" fontId="27" fillId="0" borderId="0" xfId="2" applyFont="1" applyAlignment="1">
      <alignment horizontal="left" vertical="top" wrapText="1"/>
    </xf>
    <xf numFmtId="0" fontId="27" fillId="0" borderId="19" xfId="2" applyFont="1" applyBorder="1" applyAlignment="1">
      <alignment horizontal="left" vertical="top" wrapText="1"/>
    </xf>
    <xf numFmtId="0" fontId="26" fillId="0" borderId="29" xfId="1" applyFont="1" applyBorder="1"/>
    <xf numFmtId="0" fontId="26" fillId="0" borderId="0" xfId="1" applyFont="1"/>
    <xf numFmtId="0" fontId="27" fillId="0" borderId="18" xfId="2" applyFont="1" applyBorder="1" applyAlignment="1">
      <alignment horizontal="left" vertical="top"/>
    </xf>
    <xf numFmtId="0" fontId="27" fillId="0" borderId="0" xfId="2" applyFont="1" applyAlignment="1">
      <alignment horizontal="left" vertical="top"/>
    </xf>
    <xf numFmtId="0" fontId="27" fillId="0" borderId="19" xfId="2" applyFont="1" applyBorder="1" applyAlignment="1">
      <alignment horizontal="left" vertical="top"/>
    </xf>
    <xf numFmtId="0" fontId="26" fillId="2" borderId="18" xfId="2" applyFont="1" applyFill="1" applyBorder="1" applyAlignment="1">
      <alignment horizontal="left" vertical="top"/>
    </xf>
    <xf numFmtId="0" fontId="26" fillId="2" borderId="0" xfId="2" applyFont="1" applyFill="1" applyAlignment="1">
      <alignment horizontal="left" vertical="top"/>
    </xf>
    <xf numFmtId="0" fontId="26" fillId="2" borderId="19" xfId="2" applyFont="1" applyFill="1" applyBorder="1" applyAlignment="1">
      <alignment horizontal="left" vertical="top"/>
    </xf>
    <xf numFmtId="0" fontId="26" fillId="2" borderId="20" xfId="2" applyFont="1" applyFill="1" applyBorder="1" applyAlignment="1">
      <alignment horizontal="left" vertical="top" wrapText="1"/>
    </xf>
    <xf numFmtId="0" fontId="26" fillId="2" borderId="21" xfId="2" applyFont="1" applyFill="1" applyBorder="1" applyAlignment="1">
      <alignment horizontal="left" vertical="top" wrapText="1"/>
    </xf>
    <xf numFmtId="0" fontId="26" fillId="2" borderId="22" xfId="2" applyFont="1" applyFill="1" applyBorder="1" applyAlignment="1">
      <alignment horizontal="left" vertical="top" wrapText="1"/>
    </xf>
    <xf numFmtId="0" fontId="28" fillId="3" borderId="30" xfId="2" applyFont="1" applyFill="1" applyBorder="1" applyAlignment="1">
      <alignment horizontal="center"/>
    </xf>
    <xf numFmtId="0" fontId="28" fillId="3" borderId="31" xfId="2" applyFont="1" applyFill="1" applyBorder="1" applyAlignment="1">
      <alignment horizontal="center"/>
    </xf>
    <xf numFmtId="0" fontId="28" fillId="3" borderId="32" xfId="2" applyFont="1" applyFill="1" applyBorder="1" applyAlignment="1">
      <alignment horizontal="center"/>
    </xf>
    <xf numFmtId="0" fontId="28" fillId="0" borderId="0" xfId="1" applyFont="1" applyAlignment="1">
      <alignment horizontal="center"/>
    </xf>
    <xf numFmtId="0" fontId="29" fillId="0" borderId="1" xfId="2" applyFont="1" applyBorder="1" applyAlignment="1">
      <alignment horizontal="center" vertical="center" wrapText="1"/>
    </xf>
    <xf numFmtId="0" fontId="29" fillId="0" borderId="2" xfId="2" applyFont="1" applyBorder="1" applyAlignment="1">
      <alignment horizontal="center" vertical="center" wrapText="1"/>
    </xf>
    <xf numFmtId="0" fontId="29" fillId="0" borderId="3" xfId="2" applyFont="1" applyBorder="1" applyAlignment="1">
      <alignment horizontal="center" vertical="center" wrapText="1"/>
    </xf>
    <xf numFmtId="0" fontId="29" fillId="0" borderId="0" xfId="1" applyFont="1" applyAlignment="1">
      <alignment horizontal="center" vertical="center"/>
    </xf>
    <xf numFmtId="0" fontId="29" fillId="0" borderId="4" xfId="2" applyFont="1" applyBorder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29" fillId="0" borderId="5" xfId="2" applyFont="1" applyBorder="1" applyAlignment="1">
      <alignment horizontal="center" vertical="center" wrapText="1"/>
    </xf>
    <xf numFmtId="0" fontId="24" fillId="0" borderId="4" xfId="2" applyBorder="1" applyAlignment="1">
      <alignment horizontal="center"/>
    </xf>
    <xf numFmtId="0" fontId="24" fillId="0" borderId="0" xfId="2" applyAlignment="1">
      <alignment horizontal="center"/>
    </xf>
    <xf numFmtId="0" fontId="24" fillId="0" borderId="5" xfId="2" applyBorder="1" applyAlignment="1">
      <alignment horizontal="center"/>
    </xf>
    <xf numFmtId="0" fontId="24" fillId="0" borderId="0" xfId="1" applyAlignment="1">
      <alignment horizontal="center"/>
    </xf>
    <xf numFmtId="0" fontId="30" fillId="0" borderId="4" xfId="3" applyBorder="1" applyAlignment="1" applyProtection="1">
      <alignment horizontal="center"/>
    </xf>
    <xf numFmtId="0" fontId="30" fillId="0" borderId="0" xfId="3" applyBorder="1" applyAlignment="1" applyProtection="1">
      <alignment horizontal="center"/>
    </xf>
    <xf numFmtId="0" fontId="30" fillId="0" borderId="5" xfId="3" applyBorder="1" applyAlignment="1" applyProtection="1">
      <alignment horizontal="center"/>
    </xf>
    <xf numFmtId="0" fontId="30" fillId="0" borderId="0" xfId="3" applyFill="1" applyBorder="1" applyAlignment="1" applyProtection="1">
      <alignment horizontal="center"/>
    </xf>
    <xf numFmtId="0" fontId="31" fillId="0" borderId="6" xfId="2" applyFont="1" applyBorder="1" applyAlignment="1">
      <alignment horizontal="center"/>
    </xf>
    <xf numFmtId="0" fontId="31" fillId="0" borderId="7" xfId="2" applyFont="1" applyBorder="1" applyAlignment="1">
      <alignment horizontal="center"/>
    </xf>
    <xf numFmtId="0" fontId="31" fillId="0" borderId="8" xfId="2" applyFont="1" applyBorder="1" applyAlignment="1">
      <alignment horizontal="center"/>
    </xf>
    <xf numFmtId="0" fontId="31" fillId="0" borderId="0" xfId="1" applyFont="1" applyAlignment="1">
      <alignment horizontal="center"/>
    </xf>
    <xf numFmtId="0" fontId="28" fillId="3" borderId="1" xfId="2" applyFont="1" applyFill="1" applyBorder="1" applyAlignment="1">
      <alignment horizontal="center"/>
    </xf>
    <xf numFmtId="0" fontId="28" fillId="3" borderId="2" xfId="2" applyFont="1" applyFill="1" applyBorder="1" applyAlignment="1">
      <alignment horizontal="center"/>
    </xf>
    <xf numFmtId="0" fontId="28" fillId="3" borderId="3" xfId="2" applyFont="1" applyFill="1" applyBorder="1" applyAlignment="1">
      <alignment horizontal="center"/>
    </xf>
    <xf numFmtId="0" fontId="32" fillId="0" borderId="0" xfId="1" applyFont="1" applyAlignment="1">
      <alignment horizontal="center"/>
    </xf>
    <xf numFmtId="0" fontId="32" fillId="0" borderId="0" xfId="4" applyFont="1" applyAlignment="1">
      <alignment horizontal="center"/>
    </xf>
    <xf numFmtId="0" fontId="31" fillId="0" borderId="4" xfId="2" applyFont="1" applyBorder="1" applyAlignment="1">
      <alignment horizontal="center"/>
    </xf>
    <xf numFmtId="0" fontId="31" fillId="0" borderId="0" xfId="2" applyFont="1" applyAlignment="1">
      <alignment horizontal="center"/>
    </xf>
    <xf numFmtId="0" fontId="31" fillId="0" borderId="5" xfId="2" applyFont="1" applyBorder="1" applyAlignment="1">
      <alignment horizontal="center"/>
    </xf>
    <xf numFmtId="0" fontId="33" fillId="0" borderId="4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24" fillId="0" borderId="28" xfId="4" applyBorder="1"/>
    <xf numFmtId="0" fontId="24" fillId="0" borderId="4" xfId="5" applyBorder="1" applyAlignment="1">
      <alignment horizontal="center"/>
    </xf>
    <xf numFmtId="0" fontId="24" fillId="0" borderId="0" xfId="5" applyAlignment="1">
      <alignment horizontal="center"/>
    </xf>
    <xf numFmtId="0" fontId="24" fillId="0" borderId="5" xfId="5" applyBorder="1" applyAlignment="1">
      <alignment horizontal="center"/>
    </xf>
    <xf numFmtId="0" fontId="24" fillId="0" borderId="0" xfId="4"/>
    <xf numFmtId="0" fontId="34" fillId="0" borderId="0" xfId="4" applyFont="1" applyAlignment="1">
      <alignment vertical="center"/>
    </xf>
    <xf numFmtId="0" fontId="24" fillId="0" borderId="29" xfId="4" applyBorder="1"/>
    <xf numFmtId="0" fontId="30" fillId="0" borderId="4" xfId="3" applyBorder="1" applyAlignment="1" applyProtection="1">
      <alignment horizontal="center"/>
    </xf>
    <xf numFmtId="0" fontId="35" fillId="0" borderId="0" xfId="4" applyFont="1" applyAlignment="1">
      <alignment horizontal="center"/>
    </xf>
    <xf numFmtId="0" fontId="35" fillId="0" borderId="5" xfId="4" applyFont="1" applyBorder="1" applyAlignment="1">
      <alignment horizontal="center"/>
    </xf>
    <xf numFmtId="0" fontId="28" fillId="3" borderId="6" xfId="2" applyFont="1" applyFill="1" applyBorder="1" applyAlignment="1">
      <alignment horizontal="center"/>
    </xf>
    <xf numFmtId="0" fontId="28" fillId="3" borderId="7" xfId="2" applyFont="1" applyFill="1" applyBorder="1" applyAlignment="1">
      <alignment horizontal="center"/>
    </xf>
    <xf numFmtId="0" fontId="28" fillId="3" borderId="8" xfId="2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3" fillId="0" borderId="1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36" fillId="0" borderId="4" xfId="1" applyFont="1" applyBorder="1" applyAlignment="1">
      <alignment horizontal="center" vertical="center" wrapText="1"/>
    </xf>
    <xf numFmtId="0" fontId="36" fillId="0" borderId="0" xfId="1" applyFont="1" applyAlignment="1">
      <alignment horizontal="center" vertical="center" wrapText="1"/>
    </xf>
    <xf numFmtId="0" fontId="36" fillId="0" borderId="5" xfId="1" applyFont="1" applyBorder="1" applyAlignment="1">
      <alignment horizontal="center" vertical="center" wrapText="1"/>
    </xf>
    <xf numFmtId="0" fontId="31" fillId="0" borderId="4" xfId="1" applyFont="1" applyBorder="1" applyAlignment="1">
      <alignment horizontal="center"/>
    </xf>
    <xf numFmtId="0" fontId="31" fillId="0" borderId="5" xfId="1" applyFont="1" applyBorder="1" applyAlignment="1">
      <alignment horizontal="center"/>
    </xf>
    <xf numFmtId="0" fontId="31" fillId="0" borderId="0" xfId="3" applyFont="1" applyBorder="1" applyAlignment="1" applyProtection="1">
      <alignment horizontal="center"/>
    </xf>
    <xf numFmtId="0" fontId="31" fillId="0" borderId="5" xfId="3" applyFont="1" applyBorder="1" applyAlignment="1" applyProtection="1">
      <alignment horizontal="center"/>
    </xf>
    <xf numFmtId="0" fontId="37" fillId="0" borderId="6" xfId="3" applyFont="1" applyFill="1" applyBorder="1" applyAlignment="1" applyProtection="1">
      <alignment horizontal="center"/>
    </xf>
    <xf numFmtId="0" fontId="37" fillId="0" borderId="7" xfId="3" applyFont="1" applyFill="1" applyBorder="1" applyAlignment="1" applyProtection="1">
      <alignment horizontal="center"/>
    </xf>
    <xf numFmtId="0" fontId="37" fillId="0" borderId="8" xfId="3" applyFont="1" applyFill="1" applyBorder="1" applyAlignment="1" applyProtection="1">
      <alignment horizontal="center"/>
    </xf>
    <xf numFmtId="0" fontId="38" fillId="0" borderId="25" xfId="4" applyFont="1" applyBorder="1" applyAlignment="1">
      <alignment horizontal="center" vertical="center" wrapText="1"/>
    </xf>
    <xf numFmtId="0" fontId="38" fillId="0" borderId="26" xfId="4" applyFont="1" applyBorder="1" applyAlignment="1">
      <alignment horizontal="center" vertical="center"/>
    </xf>
    <xf numFmtId="0" fontId="38" fillId="0" borderId="27" xfId="4" applyFont="1" applyBorder="1" applyAlignment="1">
      <alignment horizontal="center" vertical="center"/>
    </xf>
    <xf numFmtId="0" fontId="38" fillId="0" borderId="28" xfId="4" applyFont="1" applyBorder="1" applyAlignment="1">
      <alignment horizontal="center" vertical="center"/>
    </xf>
    <xf numFmtId="0" fontId="38" fillId="0" borderId="0" xfId="4" applyFont="1" applyAlignment="1">
      <alignment horizontal="center" vertical="center"/>
    </xf>
    <xf numFmtId="0" fontId="38" fillId="0" borderId="29" xfId="4" applyFont="1" applyBorder="1" applyAlignment="1">
      <alignment horizontal="center" vertical="center"/>
    </xf>
    <xf numFmtId="0" fontId="39" fillId="0" borderId="28" xfId="4" applyFont="1" applyBorder="1" applyAlignment="1">
      <alignment horizontal="center" vertical="center" wrapText="1"/>
    </xf>
    <xf numFmtId="0" fontId="39" fillId="0" borderId="0" xfId="4" applyFont="1" applyAlignment="1">
      <alignment horizontal="center" vertical="center"/>
    </xf>
    <xf numFmtId="0" fontId="39" fillId="0" borderId="29" xfId="4" applyFont="1" applyBorder="1" applyAlignment="1">
      <alignment horizontal="center" vertical="center"/>
    </xf>
    <xf numFmtId="0" fontId="39" fillId="0" borderId="28" xfId="4" applyFont="1" applyBorder="1" applyAlignment="1">
      <alignment horizontal="center" vertical="center"/>
    </xf>
    <xf numFmtId="0" fontId="39" fillId="0" borderId="33" xfId="4" applyFont="1" applyBorder="1" applyAlignment="1">
      <alignment horizontal="center" vertical="center"/>
    </xf>
    <xf numFmtId="0" fontId="39" fillId="0" borderId="34" xfId="4" applyFont="1" applyBorder="1" applyAlignment="1">
      <alignment horizontal="center" vertical="center"/>
    </xf>
    <xf numFmtId="0" fontId="39" fillId="0" borderId="35" xfId="4" applyFont="1" applyBorder="1" applyAlignment="1">
      <alignment horizontal="center" vertical="center"/>
    </xf>
    <xf numFmtId="0" fontId="35" fillId="0" borderId="6" xfId="2" applyFont="1" applyBorder="1" applyAlignment="1">
      <alignment horizontal="center"/>
    </xf>
    <xf numFmtId="0" fontId="35" fillId="0" borderId="7" xfId="2" applyFont="1" applyBorder="1" applyAlignment="1">
      <alignment horizontal="center"/>
    </xf>
    <xf numFmtId="0" fontId="35" fillId="0" borderId="8" xfId="2" applyFont="1" applyBorder="1" applyAlignment="1">
      <alignment horizontal="center"/>
    </xf>
    <xf numFmtId="0" fontId="40" fillId="0" borderId="0" xfId="1" applyFont="1" applyAlignment="1">
      <alignment horizontal="center" vertical="center"/>
    </xf>
    <xf numFmtId="0" fontId="24" fillId="0" borderId="1" xfId="2" applyBorder="1" applyAlignment="1">
      <alignment horizontal="center"/>
    </xf>
    <xf numFmtId="0" fontId="24" fillId="0" borderId="2" xfId="2" applyBorder="1" applyAlignment="1">
      <alignment horizontal="center"/>
    </xf>
    <xf numFmtId="0" fontId="24" fillId="0" borderId="3" xfId="2" applyBorder="1" applyAlignment="1">
      <alignment horizontal="center"/>
    </xf>
    <xf numFmtId="0" fontId="41" fillId="0" borderId="1" xfId="5" applyFont="1" applyBorder="1" applyAlignment="1">
      <alignment horizontal="center" vertical="center" wrapText="1"/>
    </xf>
    <xf numFmtId="0" fontId="41" fillId="0" borderId="2" xfId="5" applyFont="1" applyBorder="1" applyAlignment="1">
      <alignment horizontal="center" vertical="center" wrapText="1"/>
    </xf>
    <xf numFmtId="0" fontId="41" fillId="0" borderId="3" xfId="5" applyFont="1" applyBorder="1" applyAlignment="1">
      <alignment horizontal="center" vertical="center" wrapText="1"/>
    </xf>
    <xf numFmtId="0" fontId="41" fillId="0" borderId="4" xfId="5" applyFont="1" applyBorder="1" applyAlignment="1">
      <alignment horizontal="center" vertical="center" wrapText="1"/>
    </xf>
    <xf numFmtId="0" fontId="41" fillId="0" borderId="0" xfId="5" applyFont="1" applyAlignment="1">
      <alignment horizontal="center" vertical="center" wrapText="1"/>
    </xf>
    <xf numFmtId="0" fontId="41" fillId="0" borderId="5" xfId="5" applyFont="1" applyBorder="1" applyAlignment="1">
      <alignment horizontal="center" vertical="center" wrapText="1"/>
    </xf>
    <xf numFmtId="0" fontId="41" fillId="0" borderId="6" xfId="5" applyFont="1" applyBorder="1" applyAlignment="1">
      <alignment horizontal="center" vertical="center" wrapText="1"/>
    </xf>
    <xf numFmtId="0" fontId="41" fillId="0" borderId="7" xfId="5" applyFont="1" applyBorder="1" applyAlignment="1">
      <alignment horizontal="center" vertical="center" wrapText="1"/>
    </xf>
    <xf numFmtId="0" fontId="41" fillId="0" borderId="8" xfId="5" applyFont="1" applyBorder="1" applyAlignment="1">
      <alignment horizontal="center" vertical="center" wrapText="1"/>
    </xf>
    <xf numFmtId="0" fontId="41" fillId="0" borderId="0" xfId="4" applyFont="1" applyAlignment="1">
      <alignment vertical="center" wrapText="1"/>
    </xf>
    <xf numFmtId="0" fontId="41" fillId="0" borderId="0" xfId="4" applyFont="1" applyAlignment="1">
      <alignment horizontal="left" vertical="center" wrapText="1"/>
    </xf>
    <xf numFmtId="0" fontId="24" fillId="0" borderId="0" xfId="1" applyAlignment="1">
      <alignment horizontal="left" vertical="center"/>
    </xf>
    <xf numFmtId="0" fontId="42" fillId="0" borderId="0" xfId="1" applyFont="1" applyAlignment="1">
      <alignment horizontal="right" vertical="center"/>
    </xf>
    <xf numFmtId="14" fontId="42" fillId="0" borderId="0" xfId="1" applyNumberFormat="1" applyFont="1" applyAlignment="1">
      <alignment horizontal="left" vertical="center"/>
    </xf>
    <xf numFmtId="0" fontId="24" fillId="0" borderId="4" xfId="3" applyFont="1" applyBorder="1" applyAlignment="1" applyProtection="1">
      <alignment horizontal="center"/>
    </xf>
    <xf numFmtId="0" fontId="24" fillId="0" borderId="0" xfId="3" applyFont="1" applyBorder="1" applyAlignment="1" applyProtection="1">
      <alignment horizontal="center"/>
    </xf>
    <xf numFmtId="0" fontId="24" fillId="0" borderId="5" xfId="3" applyFont="1" applyBorder="1" applyAlignment="1" applyProtection="1">
      <alignment horizontal="center"/>
    </xf>
    <xf numFmtId="0" fontId="43" fillId="0" borderId="0" xfId="1" applyFont="1"/>
    <xf numFmtId="0" fontId="42" fillId="0" borderId="0" xfId="1" applyFont="1" applyAlignment="1">
      <alignment vertical="center"/>
    </xf>
    <xf numFmtId="0" fontId="24" fillId="0" borderId="0" xfId="2" quotePrefix="1" applyAlignment="1">
      <alignment horizontal="center"/>
    </xf>
    <xf numFmtId="0" fontId="24" fillId="0" borderId="5" xfId="2" quotePrefix="1" applyBorder="1" applyAlignment="1">
      <alignment horizontal="center"/>
    </xf>
    <xf numFmtId="0" fontId="44" fillId="0" borderId="0" xfId="1" applyFont="1"/>
    <xf numFmtId="0" fontId="42" fillId="0" borderId="0" xfId="1" applyFont="1" applyAlignment="1">
      <alignment horizontal="left" vertical="center"/>
    </xf>
    <xf numFmtId="0" fontId="45" fillId="0" borderId="0" xfId="1" applyFont="1"/>
    <xf numFmtId="0" fontId="24" fillId="0" borderId="33" xfId="1" applyBorder="1"/>
    <xf numFmtId="0" fontId="24" fillId="0" borderId="34" xfId="1" applyBorder="1"/>
    <xf numFmtId="0" fontId="46" fillId="0" borderId="34" xfId="1" applyFont="1" applyBorder="1" applyAlignment="1">
      <alignment vertical="center"/>
    </xf>
    <xf numFmtId="0" fontId="24" fillId="0" borderId="35" xfId="1" applyBorder="1"/>
  </cellXfs>
  <cellStyles count="6">
    <cellStyle name="Lien hypertexte 2" xfId="3" xr:uid="{0B118215-696A-4450-8C9B-791EC9A1FFC7}"/>
    <cellStyle name="Normal" xfId="0" builtinId="0"/>
    <cellStyle name="Normal 2 2" xfId="5" xr:uid="{C3ADD0B6-EC91-4B00-8F39-CF15E31F24E3}"/>
    <cellStyle name="Normal 3" xfId="4" xr:uid="{852A68CB-589F-48FC-822C-7936DCCBE86E}"/>
    <cellStyle name="Normal_Pages 1 devis1 2" xfId="1" xr:uid="{1B829FEF-3B00-4E14-96B2-A2089981FF11}"/>
    <cellStyle name="Normal_Pages 1 devis1 2 2" xfId="2" xr:uid="{3227C961-EA81-4D9D-8825-64572A08379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eg"/><Relationship Id="rId7" Type="http://schemas.openxmlformats.org/officeDocument/2006/relationships/image" Target="../media/image5.png"/><Relationship Id="rId2" Type="http://schemas.openxmlformats.org/officeDocument/2006/relationships/image" Target="../media/image1.jpeg"/><Relationship Id="rId1" Type="http://schemas.openxmlformats.org/officeDocument/2006/relationships/image" Target="https://storage.letsignit.com/61dbf2fe59e81da1d851f857/generated/effects_65cc8a88aa54c5806143ba1cfe0747f5f68d9300263787d8546f534d.png" TargetMode="External"/><Relationship Id="rId6" Type="http://schemas.openxmlformats.org/officeDocument/2006/relationships/image" Target="cid:image004.png@01D6D20C.6F2A1E00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688339</xdr:colOff>
      <xdr:row>20</xdr:row>
      <xdr:rowOff>49008</xdr:rowOff>
    </xdr:from>
    <xdr:to>
      <xdr:col>4</xdr:col>
      <xdr:colOff>129540</xdr:colOff>
      <xdr:row>22</xdr:row>
      <xdr:rowOff>166587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8E7815A-DA02-4880-B852-C694E85040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739" y="3813288"/>
          <a:ext cx="1132841" cy="452859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125730</xdr:colOff>
      <xdr:row>29</xdr:row>
      <xdr:rowOff>11430</xdr:rowOff>
    </xdr:from>
    <xdr:to>
      <xdr:col>3</xdr:col>
      <xdr:colOff>724720</xdr:colOff>
      <xdr:row>33</xdr:row>
      <xdr:rowOff>38100</xdr:rowOff>
    </xdr:to>
    <xdr:pic>
      <xdr:nvPicPr>
        <xdr:cNvPr id="5" name="Image 2" descr="CETEC - LOGO - Mini">
          <a:extLst>
            <a:ext uri="{FF2B5EF4-FFF2-40B4-BE49-F238E27FC236}">
              <a16:creationId xmlns:a16="http://schemas.microsoft.com/office/drawing/2014/main" id="{A506C65A-B1D4-4DE8-B56A-60850F3F80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" y="5238750"/>
          <a:ext cx="598990" cy="697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39</xdr:row>
      <xdr:rowOff>38101</xdr:rowOff>
    </xdr:from>
    <xdr:to>
      <xdr:col>4</xdr:col>
      <xdr:colOff>30480</xdr:colOff>
      <xdr:row>42</xdr:row>
      <xdr:rowOff>144781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C6A821C9-799F-4972-948C-25365D0A776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6896101"/>
          <a:ext cx="1074420" cy="6096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624840</xdr:colOff>
      <xdr:row>69</xdr:row>
      <xdr:rowOff>9524</xdr:rowOff>
    </xdr:from>
    <xdr:to>
      <xdr:col>4</xdr:col>
      <xdr:colOff>274320</xdr:colOff>
      <xdr:row>73</xdr:row>
      <xdr:rowOff>62617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55B14694-18A0-4181-96C1-4BE406958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240" y="11759564"/>
          <a:ext cx="1341120" cy="7236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800099</xdr:colOff>
      <xdr:row>39</xdr:row>
      <xdr:rowOff>38100</xdr:rowOff>
    </xdr:from>
    <xdr:to>
      <xdr:col>8</xdr:col>
      <xdr:colOff>83820</xdr:colOff>
      <xdr:row>43</xdr:row>
      <xdr:rowOff>7620</xdr:rowOff>
    </xdr:to>
    <xdr:pic>
      <xdr:nvPicPr>
        <xdr:cNvPr id="8" name="Image 7" descr="cid:image004.png@01D6D20C.6F2A1E00">
          <a:extLst>
            <a:ext uri="{FF2B5EF4-FFF2-40B4-BE49-F238E27FC236}">
              <a16:creationId xmlns:a16="http://schemas.microsoft.com/office/drawing/2014/main" id="{FA36535D-3CD8-4DF8-BC26-C945B55DBE0F}"/>
            </a:ext>
          </a:extLst>
        </xdr:cNvPr>
        <xdr:cNvPicPr/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5219" y="6896100"/>
          <a:ext cx="975361" cy="6400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508635</xdr:colOff>
      <xdr:row>10</xdr:row>
      <xdr:rowOff>62344</xdr:rowOff>
    </xdr:from>
    <xdr:to>
      <xdr:col>4</xdr:col>
      <xdr:colOff>137160</xdr:colOff>
      <xdr:row>14</xdr:row>
      <xdr:rowOff>23858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8D1C01FA-FB01-496C-95B7-EF9EC753C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035" y="2195944"/>
          <a:ext cx="1320165" cy="632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640079</xdr:colOff>
      <xdr:row>49</xdr:row>
      <xdr:rowOff>91441</xdr:rowOff>
    </xdr:from>
    <xdr:to>
      <xdr:col>4</xdr:col>
      <xdr:colOff>227467</xdr:colOff>
      <xdr:row>52</xdr:row>
      <xdr:rowOff>160021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F3E17217-3A9B-4415-9FD9-07883464C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8580121"/>
          <a:ext cx="1279028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11" name="Image 10">
          <a:extLst>
            <a:ext uri="{FF2B5EF4-FFF2-40B4-BE49-F238E27FC236}">
              <a16:creationId xmlns:a16="http://schemas.microsoft.com/office/drawing/2014/main" id="{F01998ED-51D5-4378-B473-509D0FC852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640078</xdr:colOff>
      <xdr:row>59</xdr:row>
      <xdr:rowOff>91440</xdr:rowOff>
    </xdr:from>
    <xdr:ext cx="1242061" cy="519650"/>
    <xdr:pic>
      <xdr:nvPicPr>
        <xdr:cNvPr id="12" name="Image 11">
          <a:extLst>
            <a:ext uri="{FF2B5EF4-FFF2-40B4-BE49-F238E27FC236}">
              <a16:creationId xmlns:a16="http://schemas.microsoft.com/office/drawing/2014/main" id="{BBA54413-9D55-4D95-A4CF-EDF4A52768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8" y="10210800"/>
          <a:ext cx="1242061" cy="51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VM-FICHIERS\Echanges\commun\0%20AFFAIRES\Belfort\12451%20-%20Eco-Campus%20Tranche%202%20-%20R&#233;hab%20bloc%20B%20b&#226;t%20F\5-DCE\1_CETEC\2_Pi&#232;ces%20&#233;crites\2465_BELFORT_UNIV%20F%20COMTE_Bloc%20B%20bat%20F_PDG%20DPGF.xlsx" TargetMode="External"/><Relationship Id="rId1" Type="http://schemas.openxmlformats.org/officeDocument/2006/relationships/externalLinkPath" Target="/commun/0%20AFFAIRES/Belfort/12451%20-%20Eco-Campus%20Tranche%202%20-%20R&#233;hab%20bloc%20B%20b&#226;t%20F/5-DCE/1_CETEC/2_Pi&#232;ces%20&#233;crites/2465_BELFORT_UNIV%20F%20COMTE_Bloc%20B%20bat%20F_PDG%20DPG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01"/>
      <sheetName val="pdg02"/>
      <sheetName val="pdg03"/>
      <sheetName val="pdg04"/>
      <sheetName val="pdg05"/>
      <sheetName val="pdg06"/>
      <sheetName val="pdg07"/>
      <sheetName val="pdg08"/>
      <sheetName val="pdg09"/>
      <sheetName val="pdg10"/>
      <sheetName val="pdg11"/>
      <sheetName val="pdg12"/>
      <sheetName val="pdg13"/>
      <sheetName val="pdg15"/>
      <sheetName val="pdg 14"/>
      <sheetName val="pdg16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C3" t="str">
            <v>02</v>
          </cell>
        </row>
        <row r="4">
          <cell r="C4">
            <v>2465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boyer.sophie@dbsilence.fr" TargetMode="External"/><Relationship Id="rId2" Type="http://schemas.openxmlformats.org/officeDocument/2006/relationships/hyperlink" Target="mailto:contact@enebat.com" TargetMode="External"/><Relationship Id="rId1" Type="http://schemas.openxmlformats.org/officeDocument/2006/relationships/hyperlink" Target="mailto:drlw@drlw-archi.com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mailto:scusenier@alpes-controles.fr" TargetMode="External"/><Relationship Id="rId4" Type="http://schemas.openxmlformats.org/officeDocument/2006/relationships/hyperlink" Target="mailto:contact@jhrconseil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V80"/>
  <sheetViews>
    <sheetView showGridLines="0" tabSelected="1" topLeftCell="A40" workbookViewId="0">
      <selection activeCell="T61" sqref="T61"/>
    </sheetView>
  </sheetViews>
  <sheetFormatPr baseColWidth="10" defaultRowHeight="13.2" x14ac:dyDescent="0.25"/>
  <cols>
    <col min="1" max="1" width="0.88671875" style="113" customWidth="1"/>
    <col min="2" max="2" width="1.33203125" style="113" customWidth="1"/>
    <col min="3" max="5" width="12.33203125" style="113" customWidth="1"/>
    <col min="6" max="6" width="2.5546875" style="113" customWidth="1"/>
    <col min="7" max="9" width="12.33203125" style="113" customWidth="1"/>
    <col min="10" max="10" width="2.5546875" style="113" customWidth="1"/>
    <col min="11" max="13" width="12.33203125" style="113" customWidth="1"/>
    <col min="14" max="14" width="1.44140625" style="113" customWidth="1"/>
    <col min="15" max="256" width="11.5546875" style="113"/>
    <col min="257" max="257" width="1.33203125" style="113" customWidth="1"/>
    <col min="258" max="258" width="11.5546875" style="113"/>
    <col min="259" max="259" width="12.5546875" style="113" customWidth="1"/>
    <col min="260" max="260" width="12.88671875" style="113" customWidth="1"/>
    <col min="261" max="261" width="2.5546875" style="113" customWidth="1"/>
    <col min="262" max="263" width="11.5546875" style="113"/>
    <col min="264" max="264" width="26.5546875" style="113" customWidth="1"/>
    <col min="265" max="265" width="2.5546875" style="113" customWidth="1"/>
    <col min="266" max="266" width="17.5546875" style="113" customWidth="1"/>
    <col min="267" max="267" width="1.5546875" style="113" customWidth="1"/>
    <col min="268" max="269" width="0" style="113" hidden="1" customWidth="1"/>
    <col min="270" max="270" width="1.44140625" style="113" customWidth="1"/>
    <col min="271" max="512" width="11.5546875" style="113"/>
    <col min="513" max="513" width="1.33203125" style="113" customWidth="1"/>
    <col min="514" max="514" width="11.5546875" style="113"/>
    <col min="515" max="515" width="12.5546875" style="113" customWidth="1"/>
    <col min="516" max="516" width="12.88671875" style="113" customWidth="1"/>
    <col min="517" max="517" width="2.5546875" style="113" customWidth="1"/>
    <col min="518" max="519" width="11.5546875" style="113"/>
    <col min="520" max="520" width="26.5546875" style="113" customWidth="1"/>
    <col min="521" max="521" width="2.5546875" style="113" customWidth="1"/>
    <col min="522" max="522" width="17.5546875" style="113" customWidth="1"/>
    <col min="523" max="523" width="1.5546875" style="113" customWidth="1"/>
    <col min="524" max="525" width="0" style="113" hidden="1" customWidth="1"/>
    <col min="526" max="526" width="1.44140625" style="113" customWidth="1"/>
    <col min="527" max="768" width="11.5546875" style="113"/>
    <col min="769" max="769" width="1.33203125" style="113" customWidth="1"/>
    <col min="770" max="770" width="11.5546875" style="113"/>
    <col min="771" max="771" width="12.5546875" style="113" customWidth="1"/>
    <col min="772" max="772" width="12.88671875" style="113" customWidth="1"/>
    <col min="773" max="773" width="2.5546875" style="113" customWidth="1"/>
    <col min="774" max="775" width="11.5546875" style="113"/>
    <col min="776" max="776" width="26.5546875" style="113" customWidth="1"/>
    <col min="777" max="777" width="2.5546875" style="113" customWidth="1"/>
    <col min="778" max="778" width="17.5546875" style="113" customWidth="1"/>
    <col min="779" max="779" width="1.5546875" style="113" customWidth="1"/>
    <col min="780" max="781" width="0" style="113" hidden="1" customWidth="1"/>
    <col min="782" max="782" width="1.44140625" style="113" customWidth="1"/>
    <col min="783" max="1024" width="11.5546875" style="113"/>
    <col min="1025" max="1025" width="1.33203125" style="113" customWidth="1"/>
    <col min="1026" max="1026" width="11.5546875" style="113"/>
    <col min="1027" max="1027" width="12.5546875" style="113" customWidth="1"/>
    <col min="1028" max="1028" width="12.88671875" style="113" customWidth="1"/>
    <col min="1029" max="1029" width="2.5546875" style="113" customWidth="1"/>
    <col min="1030" max="1031" width="11.5546875" style="113"/>
    <col min="1032" max="1032" width="26.5546875" style="113" customWidth="1"/>
    <col min="1033" max="1033" width="2.5546875" style="113" customWidth="1"/>
    <col min="1034" max="1034" width="17.5546875" style="113" customWidth="1"/>
    <col min="1035" max="1035" width="1.5546875" style="113" customWidth="1"/>
    <col min="1036" max="1037" width="0" style="113" hidden="1" customWidth="1"/>
    <col min="1038" max="1038" width="1.44140625" style="113" customWidth="1"/>
    <col min="1039" max="1280" width="11.5546875" style="113"/>
    <col min="1281" max="1281" width="1.33203125" style="113" customWidth="1"/>
    <col min="1282" max="1282" width="11.5546875" style="113"/>
    <col min="1283" max="1283" width="12.5546875" style="113" customWidth="1"/>
    <col min="1284" max="1284" width="12.88671875" style="113" customWidth="1"/>
    <col min="1285" max="1285" width="2.5546875" style="113" customWidth="1"/>
    <col min="1286" max="1287" width="11.5546875" style="113"/>
    <col min="1288" max="1288" width="26.5546875" style="113" customWidth="1"/>
    <col min="1289" max="1289" width="2.5546875" style="113" customWidth="1"/>
    <col min="1290" max="1290" width="17.5546875" style="113" customWidth="1"/>
    <col min="1291" max="1291" width="1.5546875" style="113" customWidth="1"/>
    <col min="1292" max="1293" width="0" style="113" hidden="1" customWidth="1"/>
    <col min="1294" max="1294" width="1.44140625" style="113" customWidth="1"/>
    <col min="1295" max="1536" width="11.5546875" style="113"/>
    <col min="1537" max="1537" width="1.33203125" style="113" customWidth="1"/>
    <col min="1538" max="1538" width="11.5546875" style="113"/>
    <col min="1539" max="1539" width="12.5546875" style="113" customWidth="1"/>
    <col min="1540" max="1540" width="12.88671875" style="113" customWidth="1"/>
    <col min="1541" max="1541" width="2.5546875" style="113" customWidth="1"/>
    <col min="1542" max="1543" width="11.5546875" style="113"/>
    <col min="1544" max="1544" width="26.5546875" style="113" customWidth="1"/>
    <col min="1545" max="1545" width="2.5546875" style="113" customWidth="1"/>
    <col min="1546" max="1546" width="17.5546875" style="113" customWidth="1"/>
    <col min="1547" max="1547" width="1.5546875" style="113" customWidth="1"/>
    <col min="1548" max="1549" width="0" style="113" hidden="1" customWidth="1"/>
    <col min="1550" max="1550" width="1.44140625" style="113" customWidth="1"/>
    <col min="1551" max="1792" width="11.5546875" style="113"/>
    <col min="1793" max="1793" width="1.33203125" style="113" customWidth="1"/>
    <col min="1794" max="1794" width="11.5546875" style="113"/>
    <col min="1795" max="1795" width="12.5546875" style="113" customWidth="1"/>
    <col min="1796" max="1796" width="12.88671875" style="113" customWidth="1"/>
    <col min="1797" max="1797" width="2.5546875" style="113" customWidth="1"/>
    <col min="1798" max="1799" width="11.5546875" style="113"/>
    <col min="1800" max="1800" width="26.5546875" style="113" customWidth="1"/>
    <col min="1801" max="1801" width="2.5546875" style="113" customWidth="1"/>
    <col min="1802" max="1802" width="17.5546875" style="113" customWidth="1"/>
    <col min="1803" max="1803" width="1.5546875" style="113" customWidth="1"/>
    <col min="1804" max="1805" width="0" style="113" hidden="1" customWidth="1"/>
    <col min="1806" max="1806" width="1.44140625" style="113" customWidth="1"/>
    <col min="1807" max="2048" width="11.5546875" style="113"/>
    <col min="2049" max="2049" width="1.33203125" style="113" customWidth="1"/>
    <col min="2050" max="2050" width="11.5546875" style="113"/>
    <col min="2051" max="2051" width="12.5546875" style="113" customWidth="1"/>
    <col min="2052" max="2052" width="12.88671875" style="113" customWidth="1"/>
    <col min="2053" max="2053" width="2.5546875" style="113" customWidth="1"/>
    <col min="2054" max="2055" width="11.5546875" style="113"/>
    <col min="2056" max="2056" width="26.5546875" style="113" customWidth="1"/>
    <col min="2057" max="2057" width="2.5546875" style="113" customWidth="1"/>
    <col min="2058" max="2058" width="17.5546875" style="113" customWidth="1"/>
    <col min="2059" max="2059" width="1.5546875" style="113" customWidth="1"/>
    <col min="2060" max="2061" width="0" style="113" hidden="1" customWidth="1"/>
    <col min="2062" max="2062" width="1.44140625" style="113" customWidth="1"/>
    <col min="2063" max="2304" width="11.5546875" style="113"/>
    <col min="2305" max="2305" width="1.33203125" style="113" customWidth="1"/>
    <col min="2306" max="2306" width="11.5546875" style="113"/>
    <col min="2307" max="2307" width="12.5546875" style="113" customWidth="1"/>
    <col min="2308" max="2308" width="12.88671875" style="113" customWidth="1"/>
    <col min="2309" max="2309" width="2.5546875" style="113" customWidth="1"/>
    <col min="2310" max="2311" width="11.5546875" style="113"/>
    <col min="2312" max="2312" width="26.5546875" style="113" customWidth="1"/>
    <col min="2313" max="2313" width="2.5546875" style="113" customWidth="1"/>
    <col min="2314" max="2314" width="17.5546875" style="113" customWidth="1"/>
    <col min="2315" max="2315" width="1.5546875" style="113" customWidth="1"/>
    <col min="2316" max="2317" width="0" style="113" hidden="1" customWidth="1"/>
    <col min="2318" max="2318" width="1.44140625" style="113" customWidth="1"/>
    <col min="2319" max="2560" width="11.5546875" style="113"/>
    <col min="2561" max="2561" width="1.33203125" style="113" customWidth="1"/>
    <col min="2562" max="2562" width="11.5546875" style="113"/>
    <col min="2563" max="2563" width="12.5546875" style="113" customWidth="1"/>
    <col min="2564" max="2564" width="12.88671875" style="113" customWidth="1"/>
    <col min="2565" max="2565" width="2.5546875" style="113" customWidth="1"/>
    <col min="2566" max="2567" width="11.5546875" style="113"/>
    <col min="2568" max="2568" width="26.5546875" style="113" customWidth="1"/>
    <col min="2569" max="2569" width="2.5546875" style="113" customWidth="1"/>
    <col min="2570" max="2570" width="17.5546875" style="113" customWidth="1"/>
    <col min="2571" max="2571" width="1.5546875" style="113" customWidth="1"/>
    <col min="2572" max="2573" width="0" style="113" hidden="1" customWidth="1"/>
    <col min="2574" max="2574" width="1.44140625" style="113" customWidth="1"/>
    <col min="2575" max="2816" width="11.5546875" style="113"/>
    <col min="2817" max="2817" width="1.33203125" style="113" customWidth="1"/>
    <col min="2818" max="2818" width="11.5546875" style="113"/>
    <col min="2819" max="2819" width="12.5546875" style="113" customWidth="1"/>
    <col min="2820" max="2820" width="12.88671875" style="113" customWidth="1"/>
    <col min="2821" max="2821" width="2.5546875" style="113" customWidth="1"/>
    <col min="2822" max="2823" width="11.5546875" style="113"/>
    <col min="2824" max="2824" width="26.5546875" style="113" customWidth="1"/>
    <col min="2825" max="2825" width="2.5546875" style="113" customWidth="1"/>
    <col min="2826" max="2826" width="17.5546875" style="113" customWidth="1"/>
    <col min="2827" max="2827" width="1.5546875" style="113" customWidth="1"/>
    <col min="2828" max="2829" width="0" style="113" hidden="1" customWidth="1"/>
    <col min="2830" max="2830" width="1.44140625" style="113" customWidth="1"/>
    <col min="2831" max="3072" width="11.5546875" style="113"/>
    <col min="3073" max="3073" width="1.33203125" style="113" customWidth="1"/>
    <col min="3074" max="3074" width="11.5546875" style="113"/>
    <col min="3075" max="3075" width="12.5546875" style="113" customWidth="1"/>
    <col min="3076" max="3076" width="12.88671875" style="113" customWidth="1"/>
    <col min="3077" max="3077" width="2.5546875" style="113" customWidth="1"/>
    <col min="3078" max="3079" width="11.5546875" style="113"/>
    <col min="3080" max="3080" width="26.5546875" style="113" customWidth="1"/>
    <col min="3081" max="3081" width="2.5546875" style="113" customWidth="1"/>
    <col min="3082" max="3082" width="17.5546875" style="113" customWidth="1"/>
    <col min="3083" max="3083" width="1.5546875" style="113" customWidth="1"/>
    <col min="3084" max="3085" width="0" style="113" hidden="1" customWidth="1"/>
    <col min="3086" max="3086" width="1.44140625" style="113" customWidth="1"/>
    <col min="3087" max="3328" width="11.5546875" style="113"/>
    <col min="3329" max="3329" width="1.33203125" style="113" customWidth="1"/>
    <col min="3330" max="3330" width="11.5546875" style="113"/>
    <col min="3331" max="3331" width="12.5546875" style="113" customWidth="1"/>
    <col min="3332" max="3332" width="12.88671875" style="113" customWidth="1"/>
    <col min="3333" max="3333" width="2.5546875" style="113" customWidth="1"/>
    <col min="3334" max="3335" width="11.5546875" style="113"/>
    <col min="3336" max="3336" width="26.5546875" style="113" customWidth="1"/>
    <col min="3337" max="3337" width="2.5546875" style="113" customWidth="1"/>
    <col min="3338" max="3338" width="17.5546875" style="113" customWidth="1"/>
    <col min="3339" max="3339" width="1.5546875" style="113" customWidth="1"/>
    <col min="3340" max="3341" width="0" style="113" hidden="1" customWidth="1"/>
    <col min="3342" max="3342" width="1.44140625" style="113" customWidth="1"/>
    <col min="3343" max="3584" width="11.5546875" style="113"/>
    <col min="3585" max="3585" width="1.33203125" style="113" customWidth="1"/>
    <col min="3586" max="3586" width="11.5546875" style="113"/>
    <col min="3587" max="3587" width="12.5546875" style="113" customWidth="1"/>
    <col min="3588" max="3588" width="12.88671875" style="113" customWidth="1"/>
    <col min="3589" max="3589" width="2.5546875" style="113" customWidth="1"/>
    <col min="3590" max="3591" width="11.5546875" style="113"/>
    <col min="3592" max="3592" width="26.5546875" style="113" customWidth="1"/>
    <col min="3593" max="3593" width="2.5546875" style="113" customWidth="1"/>
    <col min="3594" max="3594" width="17.5546875" style="113" customWidth="1"/>
    <col min="3595" max="3595" width="1.5546875" style="113" customWidth="1"/>
    <col min="3596" max="3597" width="0" style="113" hidden="1" customWidth="1"/>
    <col min="3598" max="3598" width="1.44140625" style="113" customWidth="1"/>
    <col min="3599" max="3840" width="11.5546875" style="113"/>
    <col min="3841" max="3841" width="1.33203125" style="113" customWidth="1"/>
    <col min="3842" max="3842" width="11.5546875" style="113"/>
    <col min="3843" max="3843" width="12.5546875" style="113" customWidth="1"/>
    <col min="3844" max="3844" width="12.88671875" style="113" customWidth="1"/>
    <col min="3845" max="3845" width="2.5546875" style="113" customWidth="1"/>
    <col min="3846" max="3847" width="11.5546875" style="113"/>
    <col min="3848" max="3848" width="26.5546875" style="113" customWidth="1"/>
    <col min="3849" max="3849" width="2.5546875" style="113" customWidth="1"/>
    <col min="3850" max="3850" width="17.5546875" style="113" customWidth="1"/>
    <col min="3851" max="3851" width="1.5546875" style="113" customWidth="1"/>
    <col min="3852" max="3853" width="0" style="113" hidden="1" customWidth="1"/>
    <col min="3854" max="3854" width="1.44140625" style="113" customWidth="1"/>
    <col min="3855" max="4096" width="11.5546875" style="113"/>
    <col min="4097" max="4097" width="1.33203125" style="113" customWidth="1"/>
    <col min="4098" max="4098" width="11.5546875" style="113"/>
    <col min="4099" max="4099" width="12.5546875" style="113" customWidth="1"/>
    <col min="4100" max="4100" width="12.88671875" style="113" customWidth="1"/>
    <col min="4101" max="4101" width="2.5546875" style="113" customWidth="1"/>
    <col min="4102" max="4103" width="11.5546875" style="113"/>
    <col min="4104" max="4104" width="26.5546875" style="113" customWidth="1"/>
    <col min="4105" max="4105" width="2.5546875" style="113" customWidth="1"/>
    <col min="4106" max="4106" width="17.5546875" style="113" customWidth="1"/>
    <col min="4107" max="4107" width="1.5546875" style="113" customWidth="1"/>
    <col min="4108" max="4109" width="0" style="113" hidden="1" customWidth="1"/>
    <col min="4110" max="4110" width="1.44140625" style="113" customWidth="1"/>
    <col min="4111" max="4352" width="11.5546875" style="113"/>
    <col min="4353" max="4353" width="1.33203125" style="113" customWidth="1"/>
    <col min="4354" max="4354" width="11.5546875" style="113"/>
    <col min="4355" max="4355" width="12.5546875" style="113" customWidth="1"/>
    <col min="4356" max="4356" width="12.88671875" style="113" customWidth="1"/>
    <col min="4357" max="4357" width="2.5546875" style="113" customWidth="1"/>
    <col min="4358" max="4359" width="11.5546875" style="113"/>
    <col min="4360" max="4360" width="26.5546875" style="113" customWidth="1"/>
    <col min="4361" max="4361" width="2.5546875" style="113" customWidth="1"/>
    <col min="4362" max="4362" width="17.5546875" style="113" customWidth="1"/>
    <col min="4363" max="4363" width="1.5546875" style="113" customWidth="1"/>
    <col min="4364" max="4365" width="0" style="113" hidden="1" customWidth="1"/>
    <col min="4366" max="4366" width="1.44140625" style="113" customWidth="1"/>
    <col min="4367" max="4608" width="11.5546875" style="113"/>
    <col min="4609" max="4609" width="1.33203125" style="113" customWidth="1"/>
    <col min="4610" max="4610" width="11.5546875" style="113"/>
    <col min="4611" max="4611" width="12.5546875" style="113" customWidth="1"/>
    <col min="4612" max="4612" width="12.88671875" style="113" customWidth="1"/>
    <col min="4613" max="4613" width="2.5546875" style="113" customWidth="1"/>
    <col min="4614" max="4615" width="11.5546875" style="113"/>
    <col min="4616" max="4616" width="26.5546875" style="113" customWidth="1"/>
    <col min="4617" max="4617" width="2.5546875" style="113" customWidth="1"/>
    <col min="4618" max="4618" width="17.5546875" style="113" customWidth="1"/>
    <col min="4619" max="4619" width="1.5546875" style="113" customWidth="1"/>
    <col min="4620" max="4621" width="0" style="113" hidden="1" customWidth="1"/>
    <col min="4622" max="4622" width="1.44140625" style="113" customWidth="1"/>
    <col min="4623" max="4864" width="11.5546875" style="113"/>
    <col min="4865" max="4865" width="1.33203125" style="113" customWidth="1"/>
    <col min="4866" max="4866" width="11.5546875" style="113"/>
    <col min="4867" max="4867" width="12.5546875" style="113" customWidth="1"/>
    <col min="4868" max="4868" width="12.88671875" style="113" customWidth="1"/>
    <col min="4869" max="4869" width="2.5546875" style="113" customWidth="1"/>
    <col min="4870" max="4871" width="11.5546875" style="113"/>
    <col min="4872" max="4872" width="26.5546875" style="113" customWidth="1"/>
    <col min="4873" max="4873" width="2.5546875" style="113" customWidth="1"/>
    <col min="4874" max="4874" width="17.5546875" style="113" customWidth="1"/>
    <col min="4875" max="4875" width="1.5546875" style="113" customWidth="1"/>
    <col min="4876" max="4877" width="0" style="113" hidden="1" customWidth="1"/>
    <col min="4878" max="4878" width="1.44140625" style="113" customWidth="1"/>
    <col min="4879" max="5120" width="11.5546875" style="113"/>
    <col min="5121" max="5121" width="1.33203125" style="113" customWidth="1"/>
    <col min="5122" max="5122" width="11.5546875" style="113"/>
    <col min="5123" max="5123" width="12.5546875" style="113" customWidth="1"/>
    <col min="5124" max="5124" width="12.88671875" style="113" customWidth="1"/>
    <col min="5125" max="5125" width="2.5546875" style="113" customWidth="1"/>
    <col min="5126" max="5127" width="11.5546875" style="113"/>
    <col min="5128" max="5128" width="26.5546875" style="113" customWidth="1"/>
    <col min="5129" max="5129" width="2.5546875" style="113" customWidth="1"/>
    <col min="5130" max="5130" width="17.5546875" style="113" customWidth="1"/>
    <col min="5131" max="5131" width="1.5546875" style="113" customWidth="1"/>
    <col min="5132" max="5133" width="0" style="113" hidden="1" customWidth="1"/>
    <col min="5134" max="5134" width="1.44140625" style="113" customWidth="1"/>
    <col min="5135" max="5376" width="11.5546875" style="113"/>
    <col min="5377" max="5377" width="1.33203125" style="113" customWidth="1"/>
    <col min="5378" max="5378" width="11.5546875" style="113"/>
    <col min="5379" max="5379" width="12.5546875" style="113" customWidth="1"/>
    <col min="5380" max="5380" width="12.88671875" style="113" customWidth="1"/>
    <col min="5381" max="5381" width="2.5546875" style="113" customWidth="1"/>
    <col min="5382" max="5383" width="11.5546875" style="113"/>
    <col min="5384" max="5384" width="26.5546875" style="113" customWidth="1"/>
    <col min="5385" max="5385" width="2.5546875" style="113" customWidth="1"/>
    <col min="5386" max="5386" width="17.5546875" style="113" customWidth="1"/>
    <col min="5387" max="5387" width="1.5546875" style="113" customWidth="1"/>
    <col min="5388" max="5389" width="0" style="113" hidden="1" customWidth="1"/>
    <col min="5390" max="5390" width="1.44140625" style="113" customWidth="1"/>
    <col min="5391" max="5632" width="11.5546875" style="113"/>
    <col min="5633" max="5633" width="1.33203125" style="113" customWidth="1"/>
    <col min="5634" max="5634" width="11.5546875" style="113"/>
    <col min="5635" max="5635" width="12.5546875" style="113" customWidth="1"/>
    <col min="5636" max="5636" width="12.88671875" style="113" customWidth="1"/>
    <col min="5637" max="5637" width="2.5546875" style="113" customWidth="1"/>
    <col min="5638" max="5639" width="11.5546875" style="113"/>
    <col min="5640" max="5640" width="26.5546875" style="113" customWidth="1"/>
    <col min="5641" max="5641" width="2.5546875" style="113" customWidth="1"/>
    <col min="5642" max="5642" width="17.5546875" style="113" customWidth="1"/>
    <col min="5643" max="5643" width="1.5546875" style="113" customWidth="1"/>
    <col min="5644" max="5645" width="0" style="113" hidden="1" customWidth="1"/>
    <col min="5646" max="5646" width="1.44140625" style="113" customWidth="1"/>
    <col min="5647" max="5888" width="11.5546875" style="113"/>
    <col min="5889" max="5889" width="1.33203125" style="113" customWidth="1"/>
    <col min="5890" max="5890" width="11.5546875" style="113"/>
    <col min="5891" max="5891" width="12.5546875" style="113" customWidth="1"/>
    <col min="5892" max="5892" width="12.88671875" style="113" customWidth="1"/>
    <col min="5893" max="5893" width="2.5546875" style="113" customWidth="1"/>
    <col min="5894" max="5895" width="11.5546875" style="113"/>
    <col min="5896" max="5896" width="26.5546875" style="113" customWidth="1"/>
    <col min="5897" max="5897" width="2.5546875" style="113" customWidth="1"/>
    <col min="5898" max="5898" width="17.5546875" style="113" customWidth="1"/>
    <col min="5899" max="5899" width="1.5546875" style="113" customWidth="1"/>
    <col min="5900" max="5901" width="0" style="113" hidden="1" customWidth="1"/>
    <col min="5902" max="5902" width="1.44140625" style="113" customWidth="1"/>
    <col min="5903" max="6144" width="11.5546875" style="113"/>
    <col min="6145" max="6145" width="1.33203125" style="113" customWidth="1"/>
    <col min="6146" max="6146" width="11.5546875" style="113"/>
    <col min="6147" max="6147" width="12.5546875" style="113" customWidth="1"/>
    <col min="6148" max="6148" width="12.88671875" style="113" customWidth="1"/>
    <col min="6149" max="6149" width="2.5546875" style="113" customWidth="1"/>
    <col min="6150" max="6151" width="11.5546875" style="113"/>
    <col min="6152" max="6152" width="26.5546875" style="113" customWidth="1"/>
    <col min="6153" max="6153" width="2.5546875" style="113" customWidth="1"/>
    <col min="6154" max="6154" width="17.5546875" style="113" customWidth="1"/>
    <col min="6155" max="6155" width="1.5546875" style="113" customWidth="1"/>
    <col min="6156" max="6157" width="0" style="113" hidden="1" customWidth="1"/>
    <col min="6158" max="6158" width="1.44140625" style="113" customWidth="1"/>
    <col min="6159" max="6400" width="11.5546875" style="113"/>
    <col min="6401" max="6401" width="1.33203125" style="113" customWidth="1"/>
    <col min="6402" max="6402" width="11.5546875" style="113"/>
    <col min="6403" max="6403" width="12.5546875" style="113" customWidth="1"/>
    <col min="6404" max="6404" width="12.88671875" style="113" customWidth="1"/>
    <col min="6405" max="6405" width="2.5546875" style="113" customWidth="1"/>
    <col min="6406" max="6407" width="11.5546875" style="113"/>
    <col min="6408" max="6408" width="26.5546875" style="113" customWidth="1"/>
    <col min="6409" max="6409" width="2.5546875" style="113" customWidth="1"/>
    <col min="6410" max="6410" width="17.5546875" style="113" customWidth="1"/>
    <col min="6411" max="6411" width="1.5546875" style="113" customWidth="1"/>
    <col min="6412" max="6413" width="0" style="113" hidden="1" customWidth="1"/>
    <col min="6414" max="6414" width="1.44140625" style="113" customWidth="1"/>
    <col min="6415" max="6656" width="11.5546875" style="113"/>
    <col min="6657" max="6657" width="1.33203125" style="113" customWidth="1"/>
    <col min="6658" max="6658" width="11.5546875" style="113"/>
    <col min="6659" max="6659" width="12.5546875" style="113" customWidth="1"/>
    <col min="6660" max="6660" width="12.88671875" style="113" customWidth="1"/>
    <col min="6661" max="6661" width="2.5546875" style="113" customWidth="1"/>
    <col min="6662" max="6663" width="11.5546875" style="113"/>
    <col min="6664" max="6664" width="26.5546875" style="113" customWidth="1"/>
    <col min="6665" max="6665" width="2.5546875" style="113" customWidth="1"/>
    <col min="6666" max="6666" width="17.5546875" style="113" customWidth="1"/>
    <col min="6667" max="6667" width="1.5546875" style="113" customWidth="1"/>
    <col min="6668" max="6669" width="0" style="113" hidden="1" customWidth="1"/>
    <col min="6670" max="6670" width="1.44140625" style="113" customWidth="1"/>
    <col min="6671" max="6912" width="11.5546875" style="113"/>
    <col min="6913" max="6913" width="1.33203125" style="113" customWidth="1"/>
    <col min="6914" max="6914" width="11.5546875" style="113"/>
    <col min="6915" max="6915" width="12.5546875" style="113" customWidth="1"/>
    <col min="6916" max="6916" width="12.88671875" style="113" customWidth="1"/>
    <col min="6917" max="6917" width="2.5546875" style="113" customWidth="1"/>
    <col min="6918" max="6919" width="11.5546875" style="113"/>
    <col min="6920" max="6920" width="26.5546875" style="113" customWidth="1"/>
    <col min="6921" max="6921" width="2.5546875" style="113" customWidth="1"/>
    <col min="6922" max="6922" width="17.5546875" style="113" customWidth="1"/>
    <col min="6923" max="6923" width="1.5546875" style="113" customWidth="1"/>
    <col min="6924" max="6925" width="0" style="113" hidden="1" customWidth="1"/>
    <col min="6926" max="6926" width="1.44140625" style="113" customWidth="1"/>
    <col min="6927" max="7168" width="11.5546875" style="113"/>
    <col min="7169" max="7169" width="1.33203125" style="113" customWidth="1"/>
    <col min="7170" max="7170" width="11.5546875" style="113"/>
    <col min="7171" max="7171" width="12.5546875" style="113" customWidth="1"/>
    <col min="7172" max="7172" width="12.88671875" style="113" customWidth="1"/>
    <col min="7173" max="7173" width="2.5546875" style="113" customWidth="1"/>
    <col min="7174" max="7175" width="11.5546875" style="113"/>
    <col min="7176" max="7176" width="26.5546875" style="113" customWidth="1"/>
    <col min="7177" max="7177" width="2.5546875" style="113" customWidth="1"/>
    <col min="7178" max="7178" width="17.5546875" style="113" customWidth="1"/>
    <col min="7179" max="7179" width="1.5546875" style="113" customWidth="1"/>
    <col min="7180" max="7181" width="0" style="113" hidden="1" customWidth="1"/>
    <col min="7182" max="7182" width="1.44140625" style="113" customWidth="1"/>
    <col min="7183" max="7424" width="11.5546875" style="113"/>
    <col min="7425" max="7425" width="1.33203125" style="113" customWidth="1"/>
    <col min="7426" max="7426" width="11.5546875" style="113"/>
    <col min="7427" max="7427" width="12.5546875" style="113" customWidth="1"/>
    <col min="7428" max="7428" width="12.88671875" style="113" customWidth="1"/>
    <col min="7429" max="7429" width="2.5546875" style="113" customWidth="1"/>
    <col min="7430" max="7431" width="11.5546875" style="113"/>
    <col min="7432" max="7432" width="26.5546875" style="113" customWidth="1"/>
    <col min="7433" max="7433" width="2.5546875" style="113" customWidth="1"/>
    <col min="7434" max="7434" width="17.5546875" style="113" customWidth="1"/>
    <col min="7435" max="7435" width="1.5546875" style="113" customWidth="1"/>
    <col min="7436" max="7437" width="0" style="113" hidden="1" customWidth="1"/>
    <col min="7438" max="7438" width="1.44140625" style="113" customWidth="1"/>
    <col min="7439" max="7680" width="11.5546875" style="113"/>
    <col min="7681" max="7681" width="1.33203125" style="113" customWidth="1"/>
    <col min="7682" max="7682" width="11.5546875" style="113"/>
    <col min="7683" max="7683" width="12.5546875" style="113" customWidth="1"/>
    <col min="7684" max="7684" width="12.88671875" style="113" customWidth="1"/>
    <col min="7685" max="7685" width="2.5546875" style="113" customWidth="1"/>
    <col min="7686" max="7687" width="11.5546875" style="113"/>
    <col min="7688" max="7688" width="26.5546875" style="113" customWidth="1"/>
    <col min="7689" max="7689" width="2.5546875" style="113" customWidth="1"/>
    <col min="7690" max="7690" width="17.5546875" style="113" customWidth="1"/>
    <col min="7691" max="7691" width="1.5546875" style="113" customWidth="1"/>
    <col min="7692" max="7693" width="0" style="113" hidden="1" customWidth="1"/>
    <col min="7694" max="7694" width="1.44140625" style="113" customWidth="1"/>
    <col min="7695" max="7936" width="11.5546875" style="113"/>
    <col min="7937" max="7937" width="1.33203125" style="113" customWidth="1"/>
    <col min="7938" max="7938" width="11.5546875" style="113"/>
    <col min="7939" max="7939" width="12.5546875" style="113" customWidth="1"/>
    <col min="7940" max="7940" width="12.88671875" style="113" customWidth="1"/>
    <col min="7941" max="7941" width="2.5546875" style="113" customWidth="1"/>
    <col min="7942" max="7943" width="11.5546875" style="113"/>
    <col min="7944" max="7944" width="26.5546875" style="113" customWidth="1"/>
    <col min="7945" max="7945" width="2.5546875" style="113" customWidth="1"/>
    <col min="7946" max="7946" width="17.5546875" style="113" customWidth="1"/>
    <col min="7947" max="7947" width="1.5546875" style="113" customWidth="1"/>
    <col min="7948" max="7949" width="0" style="113" hidden="1" customWidth="1"/>
    <col min="7950" max="7950" width="1.44140625" style="113" customWidth="1"/>
    <col min="7951" max="8192" width="11.5546875" style="113"/>
    <col min="8193" max="8193" width="1.33203125" style="113" customWidth="1"/>
    <col min="8194" max="8194" width="11.5546875" style="113"/>
    <col min="8195" max="8195" width="12.5546875" style="113" customWidth="1"/>
    <col min="8196" max="8196" width="12.88671875" style="113" customWidth="1"/>
    <col min="8197" max="8197" width="2.5546875" style="113" customWidth="1"/>
    <col min="8198" max="8199" width="11.5546875" style="113"/>
    <col min="8200" max="8200" width="26.5546875" style="113" customWidth="1"/>
    <col min="8201" max="8201" width="2.5546875" style="113" customWidth="1"/>
    <col min="8202" max="8202" width="17.5546875" style="113" customWidth="1"/>
    <col min="8203" max="8203" width="1.5546875" style="113" customWidth="1"/>
    <col min="8204" max="8205" width="0" style="113" hidden="1" customWidth="1"/>
    <col min="8206" max="8206" width="1.44140625" style="113" customWidth="1"/>
    <col min="8207" max="8448" width="11.5546875" style="113"/>
    <col min="8449" max="8449" width="1.33203125" style="113" customWidth="1"/>
    <col min="8450" max="8450" width="11.5546875" style="113"/>
    <col min="8451" max="8451" width="12.5546875" style="113" customWidth="1"/>
    <col min="8452" max="8452" width="12.88671875" style="113" customWidth="1"/>
    <col min="8453" max="8453" width="2.5546875" style="113" customWidth="1"/>
    <col min="8454" max="8455" width="11.5546875" style="113"/>
    <col min="8456" max="8456" width="26.5546875" style="113" customWidth="1"/>
    <col min="8457" max="8457" width="2.5546875" style="113" customWidth="1"/>
    <col min="8458" max="8458" width="17.5546875" style="113" customWidth="1"/>
    <col min="8459" max="8459" width="1.5546875" style="113" customWidth="1"/>
    <col min="8460" max="8461" width="0" style="113" hidden="1" customWidth="1"/>
    <col min="8462" max="8462" width="1.44140625" style="113" customWidth="1"/>
    <col min="8463" max="8704" width="11.5546875" style="113"/>
    <col min="8705" max="8705" width="1.33203125" style="113" customWidth="1"/>
    <col min="8706" max="8706" width="11.5546875" style="113"/>
    <col min="8707" max="8707" width="12.5546875" style="113" customWidth="1"/>
    <col min="8708" max="8708" width="12.88671875" style="113" customWidth="1"/>
    <col min="8709" max="8709" width="2.5546875" style="113" customWidth="1"/>
    <col min="8710" max="8711" width="11.5546875" style="113"/>
    <col min="8712" max="8712" width="26.5546875" style="113" customWidth="1"/>
    <col min="8713" max="8713" width="2.5546875" style="113" customWidth="1"/>
    <col min="8714" max="8714" width="17.5546875" style="113" customWidth="1"/>
    <col min="8715" max="8715" width="1.5546875" style="113" customWidth="1"/>
    <col min="8716" max="8717" width="0" style="113" hidden="1" customWidth="1"/>
    <col min="8718" max="8718" width="1.44140625" style="113" customWidth="1"/>
    <col min="8719" max="8960" width="11.5546875" style="113"/>
    <col min="8961" max="8961" width="1.33203125" style="113" customWidth="1"/>
    <col min="8962" max="8962" width="11.5546875" style="113"/>
    <col min="8963" max="8963" width="12.5546875" style="113" customWidth="1"/>
    <col min="8964" max="8964" width="12.88671875" style="113" customWidth="1"/>
    <col min="8965" max="8965" width="2.5546875" style="113" customWidth="1"/>
    <col min="8966" max="8967" width="11.5546875" style="113"/>
    <col min="8968" max="8968" width="26.5546875" style="113" customWidth="1"/>
    <col min="8969" max="8969" width="2.5546875" style="113" customWidth="1"/>
    <col min="8970" max="8970" width="17.5546875" style="113" customWidth="1"/>
    <col min="8971" max="8971" width="1.5546875" style="113" customWidth="1"/>
    <col min="8972" max="8973" width="0" style="113" hidden="1" customWidth="1"/>
    <col min="8974" max="8974" width="1.44140625" style="113" customWidth="1"/>
    <col min="8975" max="9216" width="11.5546875" style="113"/>
    <col min="9217" max="9217" width="1.33203125" style="113" customWidth="1"/>
    <col min="9218" max="9218" width="11.5546875" style="113"/>
    <col min="9219" max="9219" width="12.5546875" style="113" customWidth="1"/>
    <col min="9220" max="9220" width="12.88671875" style="113" customWidth="1"/>
    <col min="9221" max="9221" width="2.5546875" style="113" customWidth="1"/>
    <col min="9222" max="9223" width="11.5546875" style="113"/>
    <col min="9224" max="9224" width="26.5546875" style="113" customWidth="1"/>
    <col min="9225" max="9225" width="2.5546875" style="113" customWidth="1"/>
    <col min="9226" max="9226" width="17.5546875" style="113" customWidth="1"/>
    <col min="9227" max="9227" width="1.5546875" style="113" customWidth="1"/>
    <col min="9228" max="9229" width="0" style="113" hidden="1" customWidth="1"/>
    <col min="9230" max="9230" width="1.44140625" style="113" customWidth="1"/>
    <col min="9231" max="9472" width="11.5546875" style="113"/>
    <col min="9473" max="9473" width="1.33203125" style="113" customWidth="1"/>
    <col min="9474" max="9474" width="11.5546875" style="113"/>
    <col min="9475" max="9475" width="12.5546875" style="113" customWidth="1"/>
    <col min="9476" max="9476" width="12.88671875" style="113" customWidth="1"/>
    <col min="9477" max="9477" width="2.5546875" style="113" customWidth="1"/>
    <col min="9478" max="9479" width="11.5546875" style="113"/>
    <col min="9480" max="9480" width="26.5546875" style="113" customWidth="1"/>
    <col min="9481" max="9481" width="2.5546875" style="113" customWidth="1"/>
    <col min="9482" max="9482" width="17.5546875" style="113" customWidth="1"/>
    <col min="9483" max="9483" width="1.5546875" style="113" customWidth="1"/>
    <col min="9484" max="9485" width="0" style="113" hidden="1" customWidth="1"/>
    <col min="9486" max="9486" width="1.44140625" style="113" customWidth="1"/>
    <col min="9487" max="9728" width="11.5546875" style="113"/>
    <col min="9729" max="9729" width="1.33203125" style="113" customWidth="1"/>
    <col min="9730" max="9730" width="11.5546875" style="113"/>
    <col min="9731" max="9731" width="12.5546875" style="113" customWidth="1"/>
    <col min="9732" max="9732" width="12.88671875" style="113" customWidth="1"/>
    <col min="9733" max="9733" width="2.5546875" style="113" customWidth="1"/>
    <col min="9734" max="9735" width="11.5546875" style="113"/>
    <col min="9736" max="9736" width="26.5546875" style="113" customWidth="1"/>
    <col min="9737" max="9737" width="2.5546875" style="113" customWidth="1"/>
    <col min="9738" max="9738" width="17.5546875" style="113" customWidth="1"/>
    <col min="9739" max="9739" width="1.5546875" style="113" customWidth="1"/>
    <col min="9740" max="9741" width="0" style="113" hidden="1" customWidth="1"/>
    <col min="9742" max="9742" width="1.44140625" style="113" customWidth="1"/>
    <col min="9743" max="9984" width="11.5546875" style="113"/>
    <col min="9985" max="9985" width="1.33203125" style="113" customWidth="1"/>
    <col min="9986" max="9986" width="11.5546875" style="113"/>
    <col min="9987" max="9987" width="12.5546875" style="113" customWidth="1"/>
    <col min="9988" max="9988" width="12.88671875" style="113" customWidth="1"/>
    <col min="9989" max="9989" width="2.5546875" style="113" customWidth="1"/>
    <col min="9990" max="9991" width="11.5546875" style="113"/>
    <col min="9992" max="9992" width="26.5546875" style="113" customWidth="1"/>
    <col min="9993" max="9993" width="2.5546875" style="113" customWidth="1"/>
    <col min="9994" max="9994" width="17.5546875" style="113" customWidth="1"/>
    <col min="9995" max="9995" width="1.5546875" style="113" customWidth="1"/>
    <col min="9996" max="9997" width="0" style="113" hidden="1" customWidth="1"/>
    <col min="9998" max="9998" width="1.44140625" style="113" customWidth="1"/>
    <col min="9999" max="10240" width="11.5546875" style="113"/>
    <col min="10241" max="10241" width="1.33203125" style="113" customWidth="1"/>
    <col min="10242" max="10242" width="11.5546875" style="113"/>
    <col min="10243" max="10243" width="12.5546875" style="113" customWidth="1"/>
    <col min="10244" max="10244" width="12.88671875" style="113" customWidth="1"/>
    <col min="10245" max="10245" width="2.5546875" style="113" customWidth="1"/>
    <col min="10246" max="10247" width="11.5546875" style="113"/>
    <col min="10248" max="10248" width="26.5546875" style="113" customWidth="1"/>
    <col min="10249" max="10249" width="2.5546875" style="113" customWidth="1"/>
    <col min="10250" max="10250" width="17.5546875" style="113" customWidth="1"/>
    <col min="10251" max="10251" width="1.5546875" style="113" customWidth="1"/>
    <col min="10252" max="10253" width="0" style="113" hidden="1" customWidth="1"/>
    <col min="10254" max="10254" width="1.44140625" style="113" customWidth="1"/>
    <col min="10255" max="10496" width="11.5546875" style="113"/>
    <col min="10497" max="10497" width="1.33203125" style="113" customWidth="1"/>
    <col min="10498" max="10498" width="11.5546875" style="113"/>
    <col min="10499" max="10499" width="12.5546875" style="113" customWidth="1"/>
    <col min="10500" max="10500" width="12.88671875" style="113" customWidth="1"/>
    <col min="10501" max="10501" width="2.5546875" style="113" customWidth="1"/>
    <col min="10502" max="10503" width="11.5546875" style="113"/>
    <col min="10504" max="10504" width="26.5546875" style="113" customWidth="1"/>
    <col min="10505" max="10505" width="2.5546875" style="113" customWidth="1"/>
    <col min="10506" max="10506" width="17.5546875" style="113" customWidth="1"/>
    <col min="10507" max="10507" width="1.5546875" style="113" customWidth="1"/>
    <col min="10508" max="10509" width="0" style="113" hidden="1" customWidth="1"/>
    <col min="10510" max="10510" width="1.44140625" style="113" customWidth="1"/>
    <col min="10511" max="10752" width="11.5546875" style="113"/>
    <col min="10753" max="10753" width="1.33203125" style="113" customWidth="1"/>
    <col min="10754" max="10754" width="11.5546875" style="113"/>
    <col min="10755" max="10755" width="12.5546875" style="113" customWidth="1"/>
    <col min="10756" max="10756" width="12.88671875" style="113" customWidth="1"/>
    <col min="10757" max="10757" width="2.5546875" style="113" customWidth="1"/>
    <col min="10758" max="10759" width="11.5546875" style="113"/>
    <col min="10760" max="10760" width="26.5546875" style="113" customWidth="1"/>
    <col min="10761" max="10761" width="2.5546875" style="113" customWidth="1"/>
    <col min="10762" max="10762" width="17.5546875" style="113" customWidth="1"/>
    <col min="10763" max="10763" width="1.5546875" style="113" customWidth="1"/>
    <col min="10764" max="10765" width="0" style="113" hidden="1" customWidth="1"/>
    <col min="10766" max="10766" width="1.44140625" style="113" customWidth="1"/>
    <col min="10767" max="11008" width="11.5546875" style="113"/>
    <col min="11009" max="11009" width="1.33203125" style="113" customWidth="1"/>
    <col min="11010" max="11010" width="11.5546875" style="113"/>
    <col min="11011" max="11011" width="12.5546875" style="113" customWidth="1"/>
    <col min="11012" max="11012" width="12.88671875" style="113" customWidth="1"/>
    <col min="11013" max="11013" width="2.5546875" style="113" customWidth="1"/>
    <col min="11014" max="11015" width="11.5546875" style="113"/>
    <col min="11016" max="11016" width="26.5546875" style="113" customWidth="1"/>
    <col min="11017" max="11017" width="2.5546875" style="113" customWidth="1"/>
    <col min="11018" max="11018" width="17.5546875" style="113" customWidth="1"/>
    <col min="11019" max="11019" width="1.5546875" style="113" customWidth="1"/>
    <col min="11020" max="11021" width="0" style="113" hidden="1" customWidth="1"/>
    <col min="11022" max="11022" width="1.44140625" style="113" customWidth="1"/>
    <col min="11023" max="11264" width="11.5546875" style="113"/>
    <col min="11265" max="11265" width="1.33203125" style="113" customWidth="1"/>
    <col min="11266" max="11266" width="11.5546875" style="113"/>
    <col min="11267" max="11267" width="12.5546875" style="113" customWidth="1"/>
    <col min="11268" max="11268" width="12.88671875" style="113" customWidth="1"/>
    <col min="11269" max="11269" width="2.5546875" style="113" customWidth="1"/>
    <col min="11270" max="11271" width="11.5546875" style="113"/>
    <col min="11272" max="11272" width="26.5546875" style="113" customWidth="1"/>
    <col min="11273" max="11273" width="2.5546875" style="113" customWidth="1"/>
    <col min="11274" max="11274" width="17.5546875" style="113" customWidth="1"/>
    <col min="11275" max="11275" width="1.5546875" style="113" customWidth="1"/>
    <col min="11276" max="11277" width="0" style="113" hidden="1" customWidth="1"/>
    <col min="11278" max="11278" width="1.44140625" style="113" customWidth="1"/>
    <col min="11279" max="11520" width="11.5546875" style="113"/>
    <col min="11521" max="11521" width="1.33203125" style="113" customWidth="1"/>
    <col min="11522" max="11522" width="11.5546875" style="113"/>
    <col min="11523" max="11523" width="12.5546875" style="113" customWidth="1"/>
    <col min="11524" max="11524" width="12.88671875" style="113" customWidth="1"/>
    <col min="11525" max="11525" width="2.5546875" style="113" customWidth="1"/>
    <col min="11526" max="11527" width="11.5546875" style="113"/>
    <col min="11528" max="11528" width="26.5546875" style="113" customWidth="1"/>
    <col min="11529" max="11529" width="2.5546875" style="113" customWidth="1"/>
    <col min="11530" max="11530" width="17.5546875" style="113" customWidth="1"/>
    <col min="11531" max="11531" width="1.5546875" style="113" customWidth="1"/>
    <col min="11532" max="11533" width="0" style="113" hidden="1" customWidth="1"/>
    <col min="11534" max="11534" width="1.44140625" style="113" customWidth="1"/>
    <col min="11535" max="11776" width="11.5546875" style="113"/>
    <col min="11777" max="11777" width="1.33203125" style="113" customWidth="1"/>
    <col min="11778" max="11778" width="11.5546875" style="113"/>
    <col min="11779" max="11779" width="12.5546875" style="113" customWidth="1"/>
    <col min="11780" max="11780" width="12.88671875" style="113" customWidth="1"/>
    <col min="11781" max="11781" width="2.5546875" style="113" customWidth="1"/>
    <col min="11782" max="11783" width="11.5546875" style="113"/>
    <col min="11784" max="11784" width="26.5546875" style="113" customWidth="1"/>
    <col min="11785" max="11785" width="2.5546875" style="113" customWidth="1"/>
    <col min="11786" max="11786" width="17.5546875" style="113" customWidth="1"/>
    <col min="11787" max="11787" width="1.5546875" style="113" customWidth="1"/>
    <col min="11788" max="11789" width="0" style="113" hidden="1" customWidth="1"/>
    <col min="11790" max="11790" width="1.44140625" style="113" customWidth="1"/>
    <col min="11791" max="12032" width="11.5546875" style="113"/>
    <col min="12033" max="12033" width="1.33203125" style="113" customWidth="1"/>
    <col min="12034" max="12034" width="11.5546875" style="113"/>
    <col min="12035" max="12035" width="12.5546875" style="113" customWidth="1"/>
    <col min="12036" max="12036" width="12.88671875" style="113" customWidth="1"/>
    <col min="12037" max="12037" width="2.5546875" style="113" customWidth="1"/>
    <col min="12038" max="12039" width="11.5546875" style="113"/>
    <col min="12040" max="12040" width="26.5546875" style="113" customWidth="1"/>
    <col min="12041" max="12041" width="2.5546875" style="113" customWidth="1"/>
    <col min="12042" max="12042" width="17.5546875" style="113" customWidth="1"/>
    <col min="12043" max="12043" width="1.5546875" style="113" customWidth="1"/>
    <col min="12044" max="12045" width="0" style="113" hidden="1" customWidth="1"/>
    <col min="12046" max="12046" width="1.44140625" style="113" customWidth="1"/>
    <col min="12047" max="12288" width="11.5546875" style="113"/>
    <col min="12289" max="12289" width="1.33203125" style="113" customWidth="1"/>
    <col min="12290" max="12290" width="11.5546875" style="113"/>
    <col min="12291" max="12291" width="12.5546875" style="113" customWidth="1"/>
    <col min="12292" max="12292" width="12.88671875" style="113" customWidth="1"/>
    <col min="12293" max="12293" width="2.5546875" style="113" customWidth="1"/>
    <col min="12294" max="12295" width="11.5546875" style="113"/>
    <col min="12296" max="12296" width="26.5546875" style="113" customWidth="1"/>
    <col min="12297" max="12297" width="2.5546875" style="113" customWidth="1"/>
    <col min="12298" max="12298" width="17.5546875" style="113" customWidth="1"/>
    <col min="12299" max="12299" width="1.5546875" style="113" customWidth="1"/>
    <col min="12300" max="12301" width="0" style="113" hidden="1" customWidth="1"/>
    <col min="12302" max="12302" width="1.44140625" style="113" customWidth="1"/>
    <col min="12303" max="12544" width="11.5546875" style="113"/>
    <col min="12545" max="12545" width="1.33203125" style="113" customWidth="1"/>
    <col min="12546" max="12546" width="11.5546875" style="113"/>
    <col min="12547" max="12547" width="12.5546875" style="113" customWidth="1"/>
    <col min="12548" max="12548" width="12.88671875" style="113" customWidth="1"/>
    <col min="12549" max="12549" width="2.5546875" style="113" customWidth="1"/>
    <col min="12550" max="12551" width="11.5546875" style="113"/>
    <col min="12552" max="12552" width="26.5546875" style="113" customWidth="1"/>
    <col min="12553" max="12553" width="2.5546875" style="113" customWidth="1"/>
    <col min="12554" max="12554" width="17.5546875" style="113" customWidth="1"/>
    <col min="12555" max="12555" width="1.5546875" style="113" customWidth="1"/>
    <col min="12556" max="12557" width="0" style="113" hidden="1" customWidth="1"/>
    <col min="12558" max="12558" width="1.44140625" style="113" customWidth="1"/>
    <col min="12559" max="12800" width="11.5546875" style="113"/>
    <col min="12801" max="12801" width="1.33203125" style="113" customWidth="1"/>
    <col min="12802" max="12802" width="11.5546875" style="113"/>
    <col min="12803" max="12803" width="12.5546875" style="113" customWidth="1"/>
    <col min="12804" max="12804" width="12.88671875" style="113" customWidth="1"/>
    <col min="12805" max="12805" width="2.5546875" style="113" customWidth="1"/>
    <col min="12806" max="12807" width="11.5546875" style="113"/>
    <col min="12808" max="12808" width="26.5546875" style="113" customWidth="1"/>
    <col min="12809" max="12809" width="2.5546875" style="113" customWidth="1"/>
    <col min="12810" max="12810" width="17.5546875" style="113" customWidth="1"/>
    <col min="12811" max="12811" width="1.5546875" style="113" customWidth="1"/>
    <col min="12812" max="12813" width="0" style="113" hidden="1" customWidth="1"/>
    <col min="12814" max="12814" width="1.44140625" style="113" customWidth="1"/>
    <col min="12815" max="13056" width="11.5546875" style="113"/>
    <col min="13057" max="13057" width="1.33203125" style="113" customWidth="1"/>
    <col min="13058" max="13058" width="11.5546875" style="113"/>
    <col min="13059" max="13059" width="12.5546875" style="113" customWidth="1"/>
    <col min="13060" max="13060" width="12.88671875" style="113" customWidth="1"/>
    <col min="13061" max="13061" width="2.5546875" style="113" customWidth="1"/>
    <col min="13062" max="13063" width="11.5546875" style="113"/>
    <col min="13064" max="13064" width="26.5546875" style="113" customWidth="1"/>
    <col min="13065" max="13065" width="2.5546875" style="113" customWidth="1"/>
    <col min="13066" max="13066" width="17.5546875" style="113" customWidth="1"/>
    <col min="13067" max="13067" width="1.5546875" style="113" customWidth="1"/>
    <col min="13068" max="13069" width="0" style="113" hidden="1" customWidth="1"/>
    <col min="13070" max="13070" width="1.44140625" style="113" customWidth="1"/>
    <col min="13071" max="13312" width="11.5546875" style="113"/>
    <col min="13313" max="13313" width="1.33203125" style="113" customWidth="1"/>
    <col min="13314" max="13314" width="11.5546875" style="113"/>
    <col min="13315" max="13315" width="12.5546875" style="113" customWidth="1"/>
    <col min="13316" max="13316" width="12.88671875" style="113" customWidth="1"/>
    <col min="13317" max="13317" width="2.5546875" style="113" customWidth="1"/>
    <col min="13318" max="13319" width="11.5546875" style="113"/>
    <col min="13320" max="13320" width="26.5546875" style="113" customWidth="1"/>
    <col min="13321" max="13321" width="2.5546875" style="113" customWidth="1"/>
    <col min="13322" max="13322" width="17.5546875" style="113" customWidth="1"/>
    <col min="13323" max="13323" width="1.5546875" style="113" customWidth="1"/>
    <col min="13324" max="13325" width="0" style="113" hidden="1" customWidth="1"/>
    <col min="13326" max="13326" width="1.44140625" style="113" customWidth="1"/>
    <col min="13327" max="13568" width="11.5546875" style="113"/>
    <col min="13569" max="13569" width="1.33203125" style="113" customWidth="1"/>
    <col min="13570" max="13570" width="11.5546875" style="113"/>
    <col min="13571" max="13571" width="12.5546875" style="113" customWidth="1"/>
    <col min="13572" max="13572" width="12.88671875" style="113" customWidth="1"/>
    <col min="13573" max="13573" width="2.5546875" style="113" customWidth="1"/>
    <col min="13574" max="13575" width="11.5546875" style="113"/>
    <col min="13576" max="13576" width="26.5546875" style="113" customWidth="1"/>
    <col min="13577" max="13577" width="2.5546875" style="113" customWidth="1"/>
    <col min="13578" max="13578" width="17.5546875" style="113" customWidth="1"/>
    <col min="13579" max="13579" width="1.5546875" style="113" customWidth="1"/>
    <col min="13580" max="13581" width="0" style="113" hidden="1" customWidth="1"/>
    <col min="13582" max="13582" width="1.44140625" style="113" customWidth="1"/>
    <col min="13583" max="13824" width="11.5546875" style="113"/>
    <col min="13825" max="13825" width="1.33203125" style="113" customWidth="1"/>
    <col min="13826" max="13826" width="11.5546875" style="113"/>
    <col min="13827" max="13827" width="12.5546875" style="113" customWidth="1"/>
    <col min="13828" max="13828" width="12.88671875" style="113" customWidth="1"/>
    <col min="13829" max="13829" width="2.5546875" style="113" customWidth="1"/>
    <col min="13830" max="13831" width="11.5546875" style="113"/>
    <col min="13832" max="13832" width="26.5546875" style="113" customWidth="1"/>
    <col min="13833" max="13833" width="2.5546875" style="113" customWidth="1"/>
    <col min="13834" max="13834" width="17.5546875" style="113" customWidth="1"/>
    <col min="13835" max="13835" width="1.5546875" style="113" customWidth="1"/>
    <col min="13836" max="13837" width="0" style="113" hidden="1" customWidth="1"/>
    <col min="13838" max="13838" width="1.44140625" style="113" customWidth="1"/>
    <col min="13839" max="14080" width="11.5546875" style="113"/>
    <col min="14081" max="14081" width="1.33203125" style="113" customWidth="1"/>
    <col min="14082" max="14082" width="11.5546875" style="113"/>
    <col min="14083" max="14083" width="12.5546875" style="113" customWidth="1"/>
    <col min="14084" max="14084" width="12.88671875" style="113" customWidth="1"/>
    <col min="14085" max="14085" width="2.5546875" style="113" customWidth="1"/>
    <col min="14086" max="14087" width="11.5546875" style="113"/>
    <col min="14088" max="14088" width="26.5546875" style="113" customWidth="1"/>
    <col min="14089" max="14089" width="2.5546875" style="113" customWidth="1"/>
    <col min="14090" max="14090" width="17.5546875" style="113" customWidth="1"/>
    <col min="14091" max="14091" width="1.5546875" style="113" customWidth="1"/>
    <col min="14092" max="14093" width="0" style="113" hidden="1" customWidth="1"/>
    <col min="14094" max="14094" width="1.44140625" style="113" customWidth="1"/>
    <col min="14095" max="14336" width="11.5546875" style="113"/>
    <col min="14337" max="14337" width="1.33203125" style="113" customWidth="1"/>
    <col min="14338" max="14338" width="11.5546875" style="113"/>
    <col min="14339" max="14339" width="12.5546875" style="113" customWidth="1"/>
    <col min="14340" max="14340" width="12.88671875" style="113" customWidth="1"/>
    <col min="14341" max="14341" width="2.5546875" style="113" customWidth="1"/>
    <col min="14342" max="14343" width="11.5546875" style="113"/>
    <col min="14344" max="14344" width="26.5546875" style="113" customWidth="1"/>
    <col min="14345" max="14345" width="2.5546875" style="113" customWidth="1"/>
    <col min="14346" max="14346" width="17.5546875" style="113" customWidth="1"/>
    <col min="14347" max="14347" width="1.5546875" style="113" customWidth="1"/>
    <col min="14348" max="14349" width="0" style="113" hidden="1" customWidth="1"/>
    <col min="14350" max="14350" width="1.44140625" style="113" customWidth="1"/>
    <col min="14351" max="14592" width="11.5546875" style="113"/>
    <col min="14593" max="14593" width="1.33203125" style="113" customWidth="1"/>
    <col min="14594" max="14594" width="11.5546875" style="113"/>
    <col min="14595" max="14595" width="12.5546875" style="113" customWidth="1"/>
    <col min="14596" max="14596" width="12.88671875" style="113" customWidth="1"/>
    <col min="14597" max="14597" width="2.5546875" style="113" customWidth="1"/>
    <col min="14598" max="14599" width="11.5546875" style="113"/>
    <col min="14600" max="14600" width="26.5546875" style="113" customWidth="1"/>
    <col min="14601" max="14601" width="2.5546875" style="113" customWidth="1"/>
    <col min="14602" max="14602" width="17.5546875" style="113" customWidth="1"/>
    <col min="14603" max="14603" width="1.5546875" style="113" customWidth="1"/>
    <col min="14604" max="14605" width="0" style="113" hidden="1" customWidth="1"/>
    <col min="14606" max="14606" width="1.44140625" style="113" customWidth="1"/>
    <col min="14607" max="14848" width="11.5546875" style="113"/>
    <col min="14849" max="14849" width="1.33203125" style="113" customWidth="1"/>
    <col min="14850" max="14850" width="11.5546875" style="113"/>
    <col min="14851" max="14851" width="12.5546875" style="113" customWidth="1"/>
    <col min="14852" max="14852" width="12.88671875" style="113" customWidth="1"/>
    <col min="14853" max="14853" width="2.5546875" style="113" customWidth="1"/>
    <col min="14854" max="14855" width="11.5546875" style="113"/>
    <col min="14856" max="14856" width="26.5546875" style="113" customWidth="1"/>
    <col min="14857" max="14857" width="2.5546875" style="113" customWidth="1"/>
    <col min="14858" max="14858" width="17.5546875" style="113" customWidth="1"/>
    <col min="14859" max="14859" width="1.5546875" style="113" customWidth="1"/>
    <col min="14860" max="14861" width="0" style="113" hidden="1" customWidth="1"/>
    <col min="14862" max="14862" width="1.44140625" style="113" customWidth="1"/>
    <col min="14863" max="15104" width="11.5546875" style="113"/>
    <col min="15105" max="15105" width="1.33203125" style="113" customWidth="1"/>
    <col min="15106" max="15106" width="11.5546875" style="113"/>
    <col min="15107" max="15107" width="12.5546875" style="113" customWidth="1"/>
    <col min="15108" max="15108" width="12.88671875" style="113" customWidth="1"/>
    <col min="15109" max="15109" width="2.5546875" style="113" customWidth="1"/>
    <col min="15110" max="15111" width="11.5546875" style="113"/>
    <col min="15112" max="15112" width="26.5546875" style="113" customWidth="1"/>
    <col min="15113" max="15113" width="2.5546875" style="113" customWidth="1"/>
    <col min="15114" max="15114" width="17.5546875" style="113" customWidth="1"/>
    <col min="15115" max="15115" width="1.5546875" style="113" customWidth="1"/>
    <col min="15116" max="15117" width="0" style="113" hidden="1" customWidth="1"/>
    <col min="15118" max="15118" width="1.44140625" style="113" customWidth="1"/>
    <col min="15119" max="15360" width="11.5546875" style="113"/>
    <col min="15361" max="15361" width="1.33203125" style="113" customWidth="1"/>
    <col min="15362" max="15362" width="11.5546875" style="113"/>
    <col min="15363" max="15363" width="12.5546875" style="113" customWidth="1"/>
    <col min="15364" max="15364" width="12.88671875" style="113" customWidth="1"/>
    <col min="15365" max="15365" width="2.5546875" style="113" customWidth="1"/>
    <col min="15366" max="15367" width="11.5546875" style="113"/>
    <col min="15368" max="15368" width="26.5546875" style="113" customWidth="1"/>
    <col min="15369" max="15369" width="2.5546875" style="113" customWidth="1"/>
    <col min="15370" max="15370" width="17.5546875" style="113" customWidth="1"/>
    <col min="15371" max="15371" width="1.5546875" style="113" customWidth="1"/>
    <col min="15372" max="15373" width="0" style="113" hidden="1" customWidth="1"/>
    <col min="15374" max="15374" width="1.44140625" style="113" customWidth="1"/>
    <col min="15375" max="15616" width="11.5546875" style="113"/>
    <col min="15617" max="15617" width="1.33203125" style="113" customWidth="1"/>
    <col min="15618" max="15618" width="11.5546875" style="113"/>
    <col min="15619" max="15619" width="12.5546875" style="113" customWidth="1"/>
    <col min="15620" max="15620" width="12.88671875" style="113" customWidth="1"/>
    <col min="15621" max="15621" width="2.5546875" style="113" customWidth="1"/>
    <col min="15622" max="15623" width="11.5546875" style="113"/>
    <col min="15624" max="15624" width="26.5546875" style="113" customWidth="1"/>
    <col min="15625" max="15625" width="2.5546875" style="113" customWidth="1"/>
    <col min="15626" max="15626" width="17.5546875" style="113" customWidth="1"/>
    <col min="15627" max="15627" width="1.5546875" style="113" customWidth="1"/>
    <col min="15628" max="15629" width="0" style="113" hidden="1" customWidth="1"/>
    <col min="15630" max="15630" width="1.44140625" style="113" customWidth="1"/>
    <col min="15631" max="15872" width="11.5546875" style="113"/>
    <col min="15873" max="15873" width="1.33203125" style="113" customWidth="1"/>
    <col min="15874" max="15874" width="11.5546875" style="113"/>
    <col min="15875" max="15875" width="12.5546875" style="113" customWidth="1"/>
    <col min="15876" max="15876" width="12.88671875" style="113" customWidth="1"/>
    <col min="15877" max="15877" width="2.5546875" style="113" customWidth="1"/>
    <col min="15878" max="15879" width="11.5546875" style="113"/>
    <col min="15880" max="15880" width="26.5546875" style="113" customWidth="1"/>
    <col min="15881" max="15881" width="2.5546875" style="113" customWidth="1"/>
    <col min="15882" max="15882" width="17.5546875" style="113" customWidth="1"/>
    <col min="15883" max="15883" width="1.5546875" style="113" customWidth="1"/>
    <col min="15884" max="15885" width="0" style="113" hidden="1" customWidth="1"/>
    <col min="15886" max="15886" width="1.44140625" style="113" customWidth="1"/>
    <col min="15887" max="16128" width="11.5546875" style="113"/>
    <col min="16129" max="16129" width="1.33203125" style="113" customWidth="1"/>
    <col min="16130" max="16130" width="11.5546875" style="113"/>
    <col min="16131" max="16131" width="12.5546875" style="113" customWidth="1"/>
    <col min="16132" max="16132" width="12.88671875" style="113" customWidth="1"/>
    <col min="16133" max="16133" width="2.5546875" style="113" customWidth="1"/>
    <col min="16134" max="16135" width="11.5546875" style="113"/>
    <col min="16136" max="16136" width="26.5546875" style="113" customWidth="1"/>
    <col min="16137" max="16137" width="2.5546875" style="113" customWidth="1"/>
    <col min="16138" max="16138" width="17.5546875" style="113" customWidth="1"/>
    <col min="16139" max="16139" width="1.5546875" style="113" customWidth="1"/>
    <col min="16140" max="16141" width="0" style="113" hidden="1" customWidth="1"/>
    <col min="16142" max="16142" width="1.44140625" style="113" customWidth="1"/>
    <col min="16143" max="16382" width="11.5546875" style="113"/>
    <col min="16383" max="16384" width="11.44140625" style="113" customWidth="1"/>
  </cols>
  <sheetData>
    <row r="1" spans="2:14" ht="5.25" customHeight="1" thickBot="1" x14ac:dyDescent="0.3"/>
    <row r="2" spans="2:14" ht="8.25" customHeight="1" thickTop="1" thickBot="1" x14ac:dyDescent="0.3">
      <c r="B2" s="114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6"/>
    </row>
    <row r="3" spans="2:14" ht="27" customHeight="1" x14ac:dyDescent="0.25">
      <c r="B3" s="117"/>
      <c r="C3" s="118" t="s">
        <v>344</v>
      </c>
      <c r="D3" s="119"/>
      <c r="E3" s="119"/>
      <c r="F3" s="119"/>
      <c r="G3" s="119"/>
      <c r="H3" s="119"/>
      <c r="I3" s="119"/>
      <c r="J3" s="119"/>
      <c r="K3" s="119"/>
      <c r="L3" s="119"/>
      <c r="M3" s="120"/>
      <c r="N3" s="121"/>
    </row>
    <row r="4" spans="2:14" s="127" customFormat="1" ht="20.25" customHeight="1" x14ac:dyDescent="0.35">
      <c r="B4" s="122"/>
      <c r="C4" s="123" t="s">
        <v>345</v>
      </c>
      <c r="D4" s="124"/>
      <c r="E4" s="124"/>
      <c r="F4" s="124"/>
      <c r="G4" s="124"/>
      <c r="H4" s="124"/>
      <c r="I4" s="124"/>
      <c r="J4" s="124"/>
      <c r="K4" s="124"/>
      <c r="L4" s="124"/>
      <c r="M4" s="125"/>
      <c r="N4" s="126"/>
    </row>
    <row r="5" spans="2:14" s="127" customFormat="1" ht="20.399999999999999" customHeight="1" x14ac:dyDescent="0.35">
      <c r="B5" s="122"/>
      <c r="C5" s="123"/>
      <c r="D5" s="124"/>
      <c r="E5" s="124"/>
      <c r="F5" s="124"/>
      <c r="G5" s="124"/>
      <c r="H5" s="124"/>
      <c r="I5" s="124"/>
      <c r="J5" s="124"/>
      <c r="K5" s="124"/>
      <c r="L5" s="124"/>
      <c r="M5" s="125"/>
      <c r="N5" s="126"/>
    </row>
    <row r="6" spans="2:14" s="127" customFormat="1" ht="20.399999999999999" customHeight="1" x14ac:dyDescent="0.35">
      <c r="B6" s="122"/>
      <c r="C6" s="128" t="s">
        <v>346</v>
      </c>
      <c r="D6" s="129"/>
      <c r="E6" s="129"/>
      <c r="F6" s="129"/>
      <c r="G6" s="129"/>
      <c r="H6" s="129"/>
      <c r="I6" s="129"/>
      <c r="J6" s="129"/>
      <c r="K6" s="129"/>
      <c r="L6" s="129"/>
      <c r="M6" s="130"/>
      <c r="N6" s="126"/>
    </row>
    <row r="7" spans="2:14" s="127" customFormat="1" ht="21" customHeight="1" x14ac:dyDescent="0.35">
      <c r="B7" s="122"/>
      <c r="C7" s="131"/>
      <c r="D7" s="132"/>
      <c r="E7" s="132"/>
      <c r="F7" s="132"/>
      <c r="G7" s="132"/>
      <c r="H7" s="132"/>
      <c r="I7" s="132"/>
      <c r="J7" s="132"/>
      <c r="K7" s="132"/>
      <c r="L7" s="132"/>
      <c r="M7" s="133"/>
      <c r="N7" s="126"/>
    </row>
    <row r="8" spans="2:14" s="127" customFormat="1" ht="21" thickBot="1" x14ac:dyDescent="0.4">
      <c r="B8" s="122"/>
      <c r="C8" s="134"/>
      <c r="D8" s="135"/>
      <c r="E8" s="135"/>
      <c r="F8" s="135"/>
      <c r="G8" s="135"/>
      <c r="H8" s="135"/>
      <c r="I8" s="135"/>
      <c r="J8" s="135"/>
      <c r="K8" s="135"/>
      <c r="L8" s="135"/>
      <c r="M8" s="136"/>
      <c r="N8" s="126"/>
    </row>
    <row r="9" spans="2:14" ht="11.25" customHeight="1" x14ac:dyDescent="0.25">
      <c r="B9" s="117"/>
      <c r="N9" s="121"/>
    </row>
    <row r="10" spans="2:14" ht="15" customHeight="1" x14ac:dyDescent="0.25">
      <c r="B10" s="117"/>
      <c r="C10" s="137" t="s">
        <v>347</v>
      </c>
      <c r="D10" s="138"/>
      <c r="E10" s="139"/>
      <c r="G10" s="140"/>
      <c r="H10" s="140"/>
      <c r="I10" s="140"/>
      <c r="K10" s="140"/>
      <c r="L10" s="140"/>
      <c r="M10" s="140"/>
      <c r="N10" s="121"/>
    </row>
    <row r="11" spans="2:14" ht="13.5" customHeight="1" x14ac:dyDescent="0.25">
      <c r="B11" s="117"/>
      <c r="C11" s="141"/>
      <c r="D11" s="142"/>
      <c r="E11" s="143"/>
      <c r="G11" s="144"/>
      <c r="H11" s="144"/>
      <c r="I11" s="144"/>
      <c r="K11" s="144"/>
      <c r="L11" s="144"/>
      <c r="M11" s="144"/>
      <c r="N11" s="121"/>
    </row>
    <row r="12" spans="2:14" ht="13.5" customHeight="1" x14ac:dyDescent="0.25">
      <c r="B12" s="117"/>
      <c r="C12" s="145"/>
      <c r="D12" s="146"/>
      <c r="E12" s="147"/>
      <c r="G12" s="144"/>
      <c r="H12" s="144"/>
      <c r="I12" s="144"/>
      <c r="K12" s="144"/>
      <c r="L12" s="144"/>
      <c r="M12" s="144"/>
      <c r="N12" s="121"/>
    </row>
    <row r="13" spans="2:14" ht="13.5" customHeight="1" x14ac:dyDescent="0.25">
      <c r="B13" s="117"/>
      <c r="C13" s="145"/>
      <c r="D13" s="146"/>
      <c r="E13" s="147"/>
      <c r="G13" s="144"/>
      <c r="H13" s="144"/>
      <c r="I13" s="144"/>
      <c r="K13" s="144"/>
      <c r="L13" s="144"/>
      <c r="M13" s="144"/>
      <c r="N13" s="121"/>
    </row>
    <row r="14" spans="2:14" ht="13.5" customHeight="1" x14ac:dyDescent="0.25">
      <c r="B14" s="117"/>
      <c r="C14" s="145"/>
      <c r="D14" s="146"/>
      <c r="E14" s="147"/>
      <c r="G14" s="144"/>
      <c r="H14" s="144"/>
      <c r="I14" s="144"/>
      <c r="K14" s="144"/>
      <c r="L14" s="144"/>
      <c r="M14" s="144"/>
      <c r="N14" s="121"/>
    </row>
    <row r="15" spans="2:14" ht="13.5" customHeight="1" x14ac:dyDescent="0.25">
      <c r="B15" s="117"/>
      <c r="C15" s="148" t="s">
        <v>348</v>
      </c>
      <c r="D15" s="149"/>
      <c r="E15" s="150"/>
      <c r="G15" s="151"/>
      <c r="H15" s="151"/>
      <c r="I15" s="151"/>
      <c r="K15" s="151"/>
      <c r="L15" s="151"/>
      <c r="M15" s="151"/>
      <c r="N15" s="121"/>
    </row>
    <row r="16" spans="2:14" ht="13.5" customHeight="1" x14ac:dyDescent="0.25">
      <c r="B16" s="117"/>
      <c r="C16" s="148" t="s">
        <v>349</v>
      </c>
      <c r="D16" s="149"/>
      <c r="E16" s="150"/>
      <c r="G16" s="151"/>
      <c r="H16" s="151"/>
      <c r="I16" s="151"/>
      <c r="K16" s="151"/>
      <c r="L16" s="151"/>
      <c r="M16" s="151"/>
      <c r="N16" s="121"/>
    </row>
    <row r="17" spans="2:14" ht="13.5" customHeight="1" x14ac:dyDescent="0.25">
      <c r="B17" s="117"/>
      <c r="C17" s="148" t="s">
        <v>350</v>
      </c>
      <c r="D17" s="149"/>
      <c r="E17" s="150"/>
      <c r="G17" s="151"/>
      <c r="H17" s="151"/>
      <c r="I17" s="151"/>
      <c r="K17" s="151"/>
      <c r="L17" s="151"/>
      <c r="M17" s="151"/>
      <c r="N17" s="121"/>
    </row>
    <row r="18" spans="2:14" ht="13.2" customHeight="1" x14ac:dyDescent="0.25">
      <c r="B18" s="117"/>
      <c r="C18" s="152"/>
      <c r="D18" s="153"/>
      <c r="E18" s="154"/>
      <c r="G18" s="155"/>
      <c r="H18" s="155"/>
      <c r="I18" s="155"/>
      <c r="K18" s="155"/>
      <c r="L18" s="155"/>
      <c r="M18" s="155"/>
      <c r="N18" s="121"/>
    </row>
    <row r="19" spans="2:14" ht="8.1" customHeight="1" x14ac:dyDescent="0.25">
      <c r="B19" s="117"/>
      <c r="C19" s="156"/>
      <c r="D19" s="157"/>
      <c r="E19" s="158"/>
      <c r="G19" s="159"/>
      <c r="H19" s="159"/>
      <c r="I19" s="159"/>
      <c r="K19" s="159"/>
      <c r="L19" s="159"/>
      <c r="M19" s="159"/>
      <c r="N19" s="121"/>
    </row>
    <row r="20" spans="2:14" ht="15" customHeight="1" x14ac:dyDescent="0.25">
      <c r="B20" s="117"/>
      <c r="C20" s="160" t="s">
        <v>351</v>
      </c>
      <c r="D20" s="161"/>
      <c r="E20" s="162"/>
      <c r="G20" s="140"/>
      <c r="H20" s="140"/>
      <c r="I20" s="140"/>
      <c r="K20" s="140"/>
      <c r="L20" s="140"/>
      <c r="M20" s="140"/>
      <c r="N20" s="121"/>
    </row>
    <row r="21" spans="2:14" ht="13.5" customHeight="1" x14ac:dyDescent="0.25">
      <c r="B21" s="117"/>
      <c r="C21" s="148"/>
      <c r="D21" s="149"/>
      <c r="E21" s="150"/>
      <c r="G21" s="144"/>
      <c r="H21" s="144"/>
      <c r="I21" s="144"/>
      <c r="K21" s="144"/>
      <c r="L21" s="144"/>
      <c r="M21" s="144"/>
      <c r="N21" s="121"/>
    </row>
    <row r="22" spans="2:14" ht="13.5" customHeight="1" x14ac:dyDescent="0.25">
      <c r="B22" s="117"/>
      <c r="C22" s="148"/>
      <c r="D22" s="149"/>
      <c r="E22" s="150"/>
      <c r="G22" s="144"/>
      <c r="H22" s="144"/>
      <c r="I22" s="144"/>
      <c r="K22" s="144"/>
      <c r="L22" s="144"/>
      <c r="M22" s="144"/>
      <c r="N22" s="121"/>
    </row>
    <row r="23" spans="2:14" ht="13.5" customHeight="1" x14ac:dyDescent="0.25">
      <c r="B23" s="117"/>
      <c r="C23" s="148"/>
      <c r="D23" s="149"/>
      <c r="E23" s="150"/>
      <c r="G23" s="144"/>
      <c r="H23" s="144"/>
      <c r="I23" s="144"/>
      <c r="K23" s="144"/>
      <c r="L23" s="144"/>
      <c r="M23" s="144"/>
      <c r="N23" s="121"/>
    </row>
    <row r="24" spans="2:14" ht="13.5" customHeight="1" x14ac:dyDescent="0.25">
      <c r="B24" s="117"/>
      <c r="C24" s="148" t="s">
        <v>352</v>
      </c>
      <c r="D24" s="149"/>
      <c r="E24" s="150"/>
      <c r="G24" s="144"/>
      <c r="H24" s="144"/>
      <c r="I24" s="144"/>
      <c r="K24" s="144"/>
      <c r="L24" s="144"/>
      <c r="M24" s="144"/>
      <c r="N24" s="121"/>
    </row>
    <row r="25" spans="2:14" ht="13.5" customHeight="1" x14ac:dyDescent="0.25">
      <c r="B25" s="117"/>
      <c r="C25" s="148" t="s">
        <v>353</v>
      </c>
      <c r="D25" s="149"/>
      <c r="E25" s="150"/>
      <c r="G25" s="151"/>
      <c r="H25" s="151"/>
      <c r="I25" s="151"/>
      <c r="K25" s="163"/>
      <c r="L25" s="163"/>
      <c r="M25" s="163"/>
      <c r="N25" s="121"/>
    </row>
    <row r="26" spans="2:14" ht="13.5" customHeight="1" x14ac:dyDescent="0.25">
      <c r="B26" s="117"/>
      <c r="C26" s="148" t="s">
        <v>354</v>
      </c>
      <c r="D26" s="149"/>
      <c r="E26" s="150"/>
      <c r="G26" s="151"/>
      <c r="H26" s="151"/>
      <c r="I26" s="151"/>
      <c r="K26" s="164"/>
      <c r="L26" s="164"/>
      <c r="M26" s="164"/>
      <c r="N26" s="121"/>
    </row>
    <row r="27" spans="2:14" ht="13.5" customHeight="1" x14ac:dyDescent="0.25">
      <c r="B27" s="117"/>
      <c r="C27" s="152" t="s">
        <v>355</v>
      </c>
      <c r="D27" s="153"/>
      <c r="E27" s="154"/>
      <c r="G27" s="151"/>
      <c r="H27" s="151"/>
      <c r="I27" s="151"/>
      <c r="K27" s="163"/>
      <c r="L27" s="163"/>
      <c r="M27" s="163"/>
      <c r="N27" s="121"/>
    </row>
    <row r="28" spans="2:14" ht="8.1" customHeight="1" x14ac:dyDescent="0.25">
      <c r="B28" s="117"/>
      <c r="C28" s="165"/>
      <c r="D28" s="166"/>
      <c r="E28" s="167"/>
      <c r="G28" s="155"/>
      <c r="H28" s="155"/>
      <c r="I28" s="155"/>
      <c r="K28" s="155"/>
      <c r="L28" s="155"/>
      <c r="M28" s="155"/>
      <c r="N28" s="121"/>
    </row>
    <row r="29" spans="2:14" ht="15" customHeight="1" x14ac:dyDescent="0.25">
      <c r="B29" s="117"/>
      <c r="C29" s="137" t="s">
        <v>356</v>
      </c>
      <c r="D29" s="138"/>
      <c r="E29" s="139"/>
      <c r="G29" s="140"/>
      <c r="H29" s="140"/>
      <c r="I29" s="140"/>
      <c r="K29" s="140"/>
      <c r="L29" s="140"/>
      <c r="M29" s="140"/>
      <c r="N29" s="121"/>
    </row>
    <row r="30" spans="2:14" ht="13.5" customHeight="1" x14ac:dyDescent="0.25">
      <c r="B30" s="117"/>
      <c r="C30" s="168"/>
      <c r="D30" s="169"/>
      <c r="E30" s="170"/>
      <c r="G30" s="144"/>
      <c r="H30" s="144"/>
      <c r="I30" s="144"/>
      <c r="K30" s="144"/>
      <c r="L30" s="144"/>
      <c r="M30" s="144"/>
      <c r="N30" s="121"/>
    </row>
    <row r="31" spans="2:14" ht="13.5" customHeight="1" x14ac:dyDescent="0.25">
      <c r="B31" s="117"/>
      <c r="C31" s="168"/>
      <c r="D31" s="169"/>
      <c r="E31" s="170"/>
      <c r="G31" s="144"/>
      <c r="H31" s="144"/>
      <c r="I31" s="144"/>
      <c r="K31" s="144"/>
      <c r="L31" s="144"/>
      <c r="M31" s="144"/>
      <c r="N31" s="121"/>
    </row>
    <row r="32" spans="2:14" ht="13.5" customHeight="1" x14ac:dyDescent="0.25">
      <c r="B32" s="117"/>
      <c r="C32" s="168"/>
      <c r="D32" s="169"/>
      <c r="E32" s="170"/>
      <c r="G32" s="144"/>
      <c r="H32" s="144"/>
      <c r="I32" s="144"/>
      <c r="K32" s="144"/>
      <c r="L32" s="144"/>
      <c r="M32" s="144"/>
      <c r="N32" s="121"/>
    </row>
    <row r="33" spans="1:22" ht="13.5" customHeight="1" x14ac:dyDescent="0.25">
      <c r="B33" s="117"/>
      <c r="C33" s="168"/>
      <c r="D33" s="169"/>
      <c r="E33" s="170"/>
      <c r="G33" s="144"/>
      <c r="H33" s="144"/>
      <c r="I33" s="144"/>
      <c r="K33" s="144"/>
      <c r="L33" s="144"/>
      <c r="M33" s="144"/>
      <c r="N33" s="121"/>
    </row>
    <row r="34" spans="1:22" s="175" customFormat="1" ht="13.5" customHeight="1" x14ac:dyDescent="0.25">
      <c r="A34" s="113"/>
      <c r="B34" s="171"/>
      <c r="C34" s="172" t="s">
        <v>357</v>
      </c>
      <c r="D34" s="173"/>
      <c r="E34" s="174"/>
      <c r="G34" s="151"/>
      <c r="H34" s="151"/>
      <c r="I34" s="151"/>
      <c r="J34" s="176"/>
      <c r="K34" s="151"/>
      <c r="L34" s="151"/>
      <c r="M34" s="151"/>
      <c r="N34" s="177"/>
    </row>
    <row r="35" spans="1:22" s="175" customFormat="1" ht="13.5" customHeight="1" x14ac:dyDescent="0.25">
      <c r="B35" s="171"/>
      <c r="C35" s="172" t="s">
        <v>358</v>
      </c>
      <c r="D35" s="173"/>
      <c r="E35" s="174"/>
      <c r="G35" s="151"/>
      <c r="H35" s="151"/>
      <c r="I35" s="151"/>
      <c r="J35" s="176"/>
      <c r="K35" s="151"/>
      <c r="L35" s="151"/>
      <c r="M35" s="151"/>
      <c r="N35" s="177"/>
    </row>
    <row r="36" spans="1:22" s="175" customFormat="1" ht="13.5" customHeight="1" x14ac:dyDescent="0.25">
      <c r="B36" s="171"/>
      <c r="C36" s="172" t="s">
        <v>359</v>
      </c>
      <c r="D36" s="173"/>
      <c r="E36" s="174"/>
      <c r="G36" s="151"/>
      <c r="H36" s="151"/>
      <c r="I36" s="151"/>
      <c r="J36" s="176"/>
      <c r="K36" s="151"/>
      <c r="L36" s="151"/>
      <c r="M36" s="151"/>
      <c r="N36" s="177"/>
    </row>
    <row r="37" spans="1:22" s="175" customFormat="1" ht="13.5" customHeight="1" x14ac:dyDescent="0.25">
      <c r="B37" s="171"/>
      <c r="C37" s="152"/>
      <c r="D37" s="153"/>
      <c r="E37" s="154"/>
      <c r="G37" s="155"/>
      <c r="H37" s="155"/>
      <c r="I37" s="155"/>
      <c r="J37" s="113"/>
      <c r="K37" s="155"/>
      <c r="L37" s="155"/>
      <c r="M37" s="155"/>
      <c r="N37" s="177"/>
    </row>
    <row r="38" spans="1:22" s="175" customFormat="1" ht="8.1" customHeight="1" x14ac:dyDescent="0.25">
      <c r="B38" s="171"/>
      <c r="C38" s="178"/>
      <c r="D38" s="179"/>
      <c r="E38" s="180"/>
      <c r="G38" s="159"/>
      <c r="H38" s="159"/>
      <c r="I38" s="159"/>
      <c r="J38" s="113"/>
      <c r="K38" s="159"/>
      <c r="L38" s="159"/>
      <c r="M38" s="159"/>
      <c r="N38" s="177"/>
    </row>
    <row r="39" spans="1:22" ht="15" customHeight="1" x14ac:dyDescent="0.25">
      <c r="A39" s="175"/>
      <c r="B39" s="117"/>
      <c r="C39" s="181" t="s">
        <v>360</v>
      </c>
      <c r="D39" s="182"/>
      <c r="E39" s="183"/>
      <c r="G39" s="137" t="s">
        <v>361</v>
      </c>
      <c r="H39" s="138"/>
      <c r="I39" s="139"/>
      <c r="K39" s="140"/>
      <c r="L39" s="140"/>
      <c r="M39" s="140"/>
      <c r="N39" s="121"/>
    </row>
    <row r="40" spans="1:22" ht="13.5" customHeight="1" x14ac:dyDescent="0.25">
      <c r="B40" s="117"/>
      <c r="C40" s="184"/>
      <c r="D40" s="185"/>
      <c r="E40" s="186"/>
      <c r="G40" s="187"/>
      <c r="H40" s="188"/>
      <c r="I40" s="189"/>
      <c r="K40" s="144"/>
      <c r="L40" s="144"/>
      <c r="M40" s="144"/>
      <c r="N40" s="121"/>
    </row>
    <row r="41" spans="1:22" ht="13.5" customHeight="1" x14ac:dyDescent="0.25">
      <c r="B41" s="117"/>
      <c r="C41" s="190"/>
      <c r="D41" s="191"/>
      <c r="E41" s="192"/>
      <c r="G41" s="168"/>
      <c r="H41" s="169"/>
      <c r="I41" s="170"/>
      <c r="K41" s="144"/>
      <c r="L41" s="144"/>
      <c r="M41" s="144"/>
      <c r="N41" s="121"/>
    </row>
    <row r="42" spans="1:22" ht="13.5" customHeight="1" x14ac:dyDescent="0.25">
      <c r="B42" s="117"/>
      <c r="C42" s="190"/>
      <c r="D42" s="191"/>
      <c r="E42" s="192"/>
      <c r="G42" s="168"/>
      <c r="H42" s="169"/>
      <c r="I42" s="170"/>
      <c r="K42" s="144"/>
      <c r="L42" s="144"/>
      <c r="M42" s="144"/>
      <c r="N42" s="121"/>
    </row>
    <row r="43" spans="1:22" ht="13.5" customHeight="1" x14ac:dyDescent="0.25">
      <c r="B43" s="117"/>
      <c r="C43" s="190"/>
      <c r="D43" s="191"/>
      <c r="E43" s="192"/>
      <c r="G43" s="168"/>
      <c r="H43" s="169"/>
      <c r="I43" s="170"/>
      <c r="K43" s="144"/>
      <c r="L43" s="144"/>
      <c r="M43" s="144"/>
      <c r="N43" s="121"/>
    </row>
    <row r="44" spans="1:22" ht="13.5" customHeight="1" x14ac:dyDescent="0.25">
      <c r="B44" s="117"/>
      <c r="C44" s="172" t="s">
        <v>362</v>
      </c>
      <c r="D44" s="173"/>
      <c r="E44" s="174"/>
      <c r="G44" s="165" t="s">
        <v>363</v>
      </c>
      <c r="H44" s="166"/>
      <c r="I44" s="167"/>
      <c r="J44" s="176"/>
      <c r="K44" s="151"/>
      <c r="L44" s="151"/>
      <c r="M44" s="151"/>
      <c r="N44" s="121"/>
    </row>
    <row r="45" spans="1:22" ht="13.5" customHeight="1" x14ac:dyDescent="0.25">
      <c r="B45" s="117"/>
      <c r="C45" s="172" t="s">
        <v>364</v>
      </c>
      <c r="D45" s="173"/>
      <c r="E45" s="174"/>
      <c r="G45" s="165" t="s">
        <v>365</v>
      </c>
      <c r="H45" s="166"/>
      <c r="I45" s="167"/>
      <c r="J45" s="176"/>
      <c r="K45" s="151"/>
      <c r="L45" s="151"/>
      <c r="M45" s="151"/>
      <c r="N45" s="121"/>
    </row>
    <row r="46" spans="1:22" ht="13.5" customHeight="1" x14ac:dyDescent="0.25">
      <c r="B46" s="117"/>
      <c r="C46" s="172" t="s">
        <v>366</v>
      </c>
      <c r="D46" s="173"/>
      <c r="E46" s="174"/>
      <c r="G46" s="172" t="s">
        <v>367</v>
      </c>
      <c r="H46" s="173"/>
      <c r="I46" s="174"/>
      <c r="J46" s="176"/>
      <c r="K46" s="151"/>
      <c r="L46" s="151"/>
      <c r="M46" s="151"/>
      <c r="N46" s="121"/>
    </row>
    <row r="47" spans="1:22" s="175" customFormat="1" ht="13.5" customHeight="1" x14ac:dyDescent="0.25">
      <c r="A47" s="113"/>
      <c r="B47" s="171"/>
      <c r="C47" s="152" t="s">
        <v>368</v>
      </c>
      <c r="D47" s="153"/>
      <c r="E47" s="154"/>
      <c r="G47" s="152" t="s">
        <v>369</v>
      </c>
      <c r="H47" s="153"/>
      <c r="I47" s="154"/>
      <c r="J47" s="113"/>
      <c r="K47" s="155"/>
      <c r="L47" s="155"/>
      <c r="M47" s="155"/>
      <c r="N47" s="177"/>
      <c r="Q47" s="113"/>
      <c r="R47" s="113"/>
      <c r="S47" s="113"/>
      <c r="T47" s="113"/>
      <c r="U47" s="113"/>
      <c r="V47" s="113"/>
    </row>
    <row r="48" spans="1:22" ht="8.1" customHeight="1" x14ac:dyDescent="0.25">
      <c r="A48" s="175"/>
      <c r="B48" s="117"/>
      <c r="C48" s="156"/>
      <c r="D48" s="157"/>
      <c r="E48" s="158"/>
      <c r="G48" s="156"/>
      <c r="H48" s="157"/>
      <c r="I48" s="158"/>
      <c r="K48" s="159"/>
      <c r="L48" s="159"/>
      <c r="M48" s="159"/>
      <c r="N48" s="121"/>
    </row>
    <row r="49" spans="2:14" ht="15" customHeight="1" x14ac:dyDescent="0.25">
      <c r="B49" s="117"/>
      <c r="C49" s="181" t="s">
        <v>370</v>
      </c>
      <c r="D49" s="182"/>
      <c r="E49" s="183"/>
      <c r="G49" s="140"/>
      <c r="H49" s="140"/>
      <c r="I49" s="140"/>
      <c r="K49" s="140"/>
      <c r="L49" s="140"/>
      <c r="M49" s="140"/>
      <c r="N49" s="121"/>
    </row>
    <row r="50" spans="2:14" ht="13.5" customHeight="1" x14ac:dyDescent="0.25">
      <c r="B50" s="117"/>
      <c r="C50" s="193"/>
      <c r="D50" s="194"/>
      <c r="E50" s="195"/>
      <c r="G50" s="144"/>
      <c r="H50" s="144"/>
      <c r="I50" s="144"/>
      <c r="K50" s="144"/>
      <c r="L50" s="144"/>
      <c r="M50" s="144"/>
      <c r="N50" s="121"/>
    </row>
    <row r="51" spans="2:14" ht="13.5" customHeight="1" x14ac:dyDescent="0.25">
      <c r="B51" s="117"/>
      <c r="C51" s="193"/>
      <c r="D51" s="194"/>
      <c r="E51" s="195"/>
      <c r="G51" s="144"/>
      <c r="H51" s="144"/>
      <c r="I51" s="144"/>
      <c r="K51" s="144"/>
      <c r="L51" s="144"/>
      <c r="M51" s="144"/>
      <c r="N51" s="121"/>
    </row>
    <row r="52" spans="2:14" ht="13.5" customHeight="1" x14ac:dyDescent="0.25">
      <c r="B52" s="117"/>
      <c r="C52" s="193"/>
      <c r="D52" s="194"/>
      <c r="E52" s="195"/>
      <c r="G52" s="144"/>
      <c r="H52" s="144"/>
      <c r="I52" s="144"/>
      <c r="K52" s="144"/>
      <c r="L52" s="144"/>
      <c r="M52" s="144"/>
      <c r="N52" s="121"/>
    </row>
    <row r="53" spans="2:14" ht="13.5" customHeight="1" x14ac:dyDescent="0.25">
      <c r="B53" s="117"/>
      <c r="C53" s="193"/>
      <c r="D53" s="194"/>
      <c r="E53" s="195"/>
      <c r="G53" s="144"/>
      <c r="H53" s="144"/>
      <c r="I53" s="144"/>
      <c r="K53" s="144"/>
      <c r="L53" s="144"/>
      <c r="M53" s="144"/>
      <c r="N53" s="121"/>
    </row>
    <row r="54" spans="2:14" ht="13.5" customHeight="1" x14ac:dyDescent="0.25">
      <c r="B54" s="117"/>
      <c r="C54" s="196" t="s">
        <v>371</v>
      </c>
      <c r="D54" s="159"/>
      <c r="E54" s="197"/>
      <c r="G54" s="151"/>
      <c r="H54" s="151"/>
      <c r="I54" s="151"/>
      <c r="J54" s="176"/>
      <c r="K54" s="151"/>
      <c r="L54" s="151"/>
      <c r="M54" s="151"/>
      <c r="N54" s="121"/>
    </row>
    <row r="55" spans="2:14" ht="13.5" customHeight="1" x14ac:dyDescent="0.25">
      <c r="B55" s="117"/>
      <c r="C55" s="196" t="s">
        <v>372</v>
      </c>
      <c r="D55" s="159"/>
      <c r="E55" s="197"/>
      <c r="G55" s="151"/>
      <c r="H55" s="151"/>
      <c r="I55" s="151"/>
      <c r="J55" s="176"/>
      <c r="K55" s="151"/>
      <c r="L55" s="151"/>
      <c r="M55" s="151"/>
      <c r="N55" s="121"/>
    </row>
    <row r="56" spans="2:14" ht="13.5" customHeight="1" x14ac:dyDescent="0.25">
      <c r="B56" s="117"/>
      <c r="C56" s="196" t="s">
        <v>373</v>
      </c>
      <c r="D56" s="159"/>
      <c r="E56" s="197"/>
      <c r="G56" s="151"/>
      <c r="H56" s="151"/>
      <c r="I56" s="151"/>
      <c r="J56" s="176"/>
      <c r="K56" s="151"/>
      <c r="L56" s="151"/>
      <c r="M56" s="151"/>
      <c r="N56" s="121"/>
    </row>
    <row r="57" spans="2:14" ht="13.5" customHeight="1" x14ac:dyDescent="0.25">
      <c r="B57" s="117"/>
      <c r="C57" s="152" t="s">
        <v>374</v>
      </c>
      <c r="D57" s="198"/>
      <c r="E57" s="199"/>
      <c r="G57" s="155"/>
      <c r="H57" s="155"/>
      <c r="I57" s="155"/>
      <c r="K57" s="155"/>
      <c r="L57" s="155"/>
      <c r="M57" s="155"/>
      <c r="N57" s="121"/>
    </row>
    <row r="58" spans="2:14" ht="8.1" customHeight="1" x14ac:dyDescent="0.25">
      <c r="B58" s="117"/>
      <c r="C58" s="200"/>
      <c r="D58" s="201"/>
      <c r="E58" s="202"/>
      <c r="G58" s="159"/>
      <c r="H58" s="159"/>
      <c r="I58" s="159"/>
      <c r="K58" s="159"/>
      <c r="L58" s="159"/>
      <c r="M58" s="159"/>
      <c r="N58" s="121"/>
    </row>
    <row r="59" spans="2:14" ht="15" customHeight="1" thickBot="1" x14ac:dyDescent="0.3">
      <c r="B59" s="117"/>
      <c r="C59" s="137" t="s">
        <v>375</v>
      </c>
      <c r="D59" s="138"/>
      <c r="E59" s="139"/>
      <c r="N59" s="121"/>
    </row>
    <row r="60" spans="2:14" ht="13.5" customHeight="1" thickTop="1" x14ac:dyDescent="0.25">
      <c r="B60" s="117"/>
      <c r="C60" s="193"/>
      <c r="D60" s="194"/>
      <c r="E60" s="195"/>
      <c r="G60" s="203" t="s">
        <v>376</v>
      </c>
      <c r="H60" s="204"/>
      <c r="I60" s="204"/>
      <c r="J60" s="204"/>
      <c r="K60" s="204"/>
      <c r="L60" s="204"/>
      <c r="M60" s="205"/>
      <c r="N60" s="121"/>
    </row>
    <row r="61" spans="2:14" ht="13.5" customHeight="1" x14ac:dyDescent="0.25">
      <c r="B61" s="117"/>
      <c r="C61" s="193"/>
      <c r="D61" s="194"/>
      <c r="E61" s="195"/>
      <c r="G61" s="206"/>
      <c r="H61" s="207"/>
      <c r="I61" s="207"/>
      <c r="J61" s="207"/>
      <c r="K61" s="207"/>
      <c r="L61" s="207"/>
      <c r="M61" s="208"/>
      <c r="N61" s="121"/>
    </row>
    <row r="62" spans="2:14" ht="13.5" customHeight="1" x14ac:dyDescent="0.25">
      <c r="B62" s="117"/>
      <c r="C62" s="193"/>
      <c r="D62" s="194"/>
      <c r="E62" s="195"/>
      <c r="G62" s="206"/>
      <c r="H62" s="207"/>
      <c r="I62" s="207"/>
      <c r="J62" s="207"/>
      <c r="K62" s="207"/>
      <c r="L62" s="207"/>
      <c r="M62" s="208"/>
      <c r="N62" s="121"/>
    </row>
    <row r="63" spans="2:14" ht="13.5" customHeight="1" x14ac:dyDescent="0.25">
      <c r="B63" s="117"/>
      <c r="C63" s="193"/>
      <c r="D63" s="194"/>
      <c r="E63" s="195"/>
      <c r="G63" s="206"/>
      <c r="H63" s="207"/>
      <c r="I63" s="207"/>
      <c r="J63" s="207"/>
      <c r="K63" s="207"/>
      <c r="L63" s="207"/>
      <c r="M63" s="208"/>
      <c r="N63" s="121"/>
    </row>
    <row r="64" spans="2:14" ht="13.5" customHeight="1" x14ac:dyDescent="0.25">
      <c r="B64" s="117"/>
      <c r="C64" s="196" t="s">
        <v>377</v>
      </c>
      <c r="D64" s="159"/>
      <c r="E64" s="197"/>
      <c r="G64" s="209" t="s">
        <v>378</v>
      </c>
      <c r="H64" s="210"/>
      <c r="I64" s="210"/>
      <c r="J64" s="210"/>
      <c r="K64" s="210"/>
      <c r="L64" s="210"/>
      <c r="M64" s="211"/>
      <c r="N64" s="121"/>
    </row>
    <row r="65" spans="2:18" ht="13.5" customHeight="1" x14ac:dyDescent="0.25">
      <c r="B65" s="117"/>
      <c r="C65" s="196" t="s">
        <v>349</v>
      </c>
      <c r="D65" s="159"/>
      <c r="E65" s="197"/>
      <c r="G65" s="212"/>
      <c r="H65" s="210"/>
      <c r="I65" s="210"/>
      <c r="J65" s="210"/>
      <c r="K65" s="210"/>
      <c r="L65" s="210"/>
      <c r="M65" s="211"/>
      <c r="N65" s="121"/>
    </row>
    <row r="66" spans="2:18" ht="13.5" customHeight="1" x14ac:dyDescent="0.25">
      <c r="B66" s="117"/>
      <c r="C66" s="196"/>
      <c r="D66" s="159"/>
      <c r="E66" s="197"/>
      <c r="G66" s="212"/>
      <c r="H66" s="210"/>
      <c r="I66" s="210"/>
      <c r="J66" s="210"/>
      <c r="K66" s="210"/>
      <c r="L66" s="210"/>
      <c r="M66" s="211"/>
      <c r="N66" s="121"/>
    </row>
    <row r="67" spans="2:18" ht="13.5" customHeight="1" thickBot="1" x14ac:dyDescent="0.3">
      <c r="B67" s="117"/>
      <c r="C67" s="152"/>
      <c r="D67" s="153"/>
      <c r="E67" s="154"/>
      <c r="G67" s="213"/>
      <c r="H67" s="214"/>
      <c r="I67" s="214"/>
      <c r="J67" s="214"/>
      <c r="K67" s="214"/>
      <c r="L67" s="214"/>
      <c r="M67" s="215"/>
      <c r="N67" s="121"/>
    </row>
    <row r="68" spans="2:18" ht="8.1" customHeight="1" thickTop="1" x14ac:dyDescent="0.25">
      <c r="B68" s="117"/>
      <c r="C68" s="216"/>
      <c r="D68" s="217"/>
      <c r="E68" s="218"/>
      <c r="L68" s="219"/>
      <c r="N68" s="121"/>
    </row>
    <row r="69" spans="2:18" ht="15" customHeight="1" x14ac:dyDescent="0.25">
      <c r="B69" s="117"/>
      <c r="C69" s="137" t="s">
        <v>379</v>
      </c>
      <c r="D69" s="138"/>
      <c r="E69" s="139"/>
      <c r="N69" s="121"/>
    </row>
    <row r="70" spans="2:18" ht="13.5" customHeight="1" x14ac:dyDescent="0.25">
      <c r="B70" s="117"/>
      <c r="C70" s="220"/>
      <c r="D70" s="221"/>
      <c r="E70" s="222"/>
      <c r="G70" s="223" t="s">
        <v>387</v>
      </c>
      <c r="H70" s="224"/>
      <c r="I70" s="224"/>
      <c r="J70" s="224"/>
      <c r="K70" s="224"/>
      <c r="L70" s="224"/>
      <c r="M70" s="225"/>
      <c r="N70" s="121"/>
      <c r="R70" s="175"/>
    </row>
    <row r="71" spans="2:18" ht="13.5" customHeight="1" x14ac:dyDescent="0.25">
      <c r="B71" s="117"/>
      <c r="C71" s="148"/>
      <c r="D71" s="149"/>
      <c r="E71" s="150"/>
      <c r="G71" s="226"/>
      <c r="H71" s="227"/>
      <c r="I71" s="227"/>
      <c r="J71" s="227"/>
      <c r="K71" s="227"/>
      <c r="L71" s="227"/>
      <c r="M71" s="228"/>
      <c r="N71" s="121"/>
      <c r="R71" s="175"/>
    </row>
    <row r="72" spans="2:18" ht="13.5" customHeight="1" x14ac:dyDescent="0.25">
      <c r="B72" s="117"/>
      <c r="C72" s="148"/>
      <c r="D72" s="149"/>
      <c r="E72" s="150"/>
      <c r="G72" s="226"/>
      <c r="H72" s="227"/>
      <c r="I72" s="227"/>
      <c r="J72" s="227"/>
      <c r="K72" s="227"/>
      <c r="L72" s="227"/>
      <c r="M72" s="228"/>
      <c r="N72" s="121"/>
      <c r="R72" s="175"/>
    </row>
    <row r="73" spans="2:18" ht="13.5" customHeight="1" x14ac:dyDescent="0.25">
      <c r="B73" s="117"/>
      <c r="C73" s="148"/>
      <c r="D73" s="149"/>
      <c r="E73" s="150"/>
      <c r="G73" s="229"/>
      <c r="H73" s="230"/>
      <c r="I73" s="230"/>
      <c r="J73" s="230"/>
      <c r="K73" s="230"/>
      <c r="L73" s="230"/>
      <c r="M73" s="231"/>
      <c r="N73" s="121"/>
      <c r="R73" s="175"/>
    </row>
    <row r="74" spans="2:18" ht="13.5" customHeight="1" x14ac:dyDescent="0.25">
      <c r="B74" s="117"/>
      <c r="C74" s="148" t="s">
        <v>380</v>
      </c>
      <c r="D74" s="149"/>
      <c r="E74" s="150"/>
      <c r="G74" s="232"/>
      <c r="H74" s="232"/>
      <c r="I74" s="232"/>
      <c r="J74" s="232"/>
      <c r="K74" s="232"/>
      <c r="L74" s="232"/>
      <c r="M74" s="232"/>
      <c r="N74" s="121"/>
    </row>
    <row r="75" spans="2:18" ht="13.5" customHeight="1" x14ac:dyDescent="0.25">
      <c r="B75" s="117"/>
      <c r="C75" s="148" t="s">
        <v>381</v>
      </c>
      <c r="D75" s="149"/>
      <c r="E75" s="150"/>
      <c r="G75" s="232"/>
      <c r="H75" s="233"/>
      <c r="I75" s="233"/>
      <c r="J75" s="234"/>
      <c r="L75" s="235" t="s">
        <v>382</v>
      </c>
      <c r="M75" s="236">
        <v>45820</v>
      </c>
      <c r="N75" s="121"/>
    </row>
    <row r="76" spans="2:18" ht="13.5" customHeight="1" x14ac:dyDescent="0.45">
      <c r="B76" s="117"/>
      <c r="C76" s="237" t="s">
        <v>383</v>
      </c>
      <c r="D76" s="238"/>
      <c r="E76" s="239"/>
      <c r="J76" s="240"/>
      <c r="L76" s="235" t="s">
        <v>384</v>
      </c>
      <c r="M76" s="241" t="str">
        <f>[1]DATE!C3</f>
        <v>02</v>
      </c>
      <c r="N76" s="121"/>
    </row>
    <row r="77" spans="2:18" ht="13.5" customHeight="1" x14ac:dyDescent="0.4">
      <c r="B77" s="117"/>
      <c r="C77" s="152" t="s">
        <v>385</v>
      </c>
      <c r="D77" s="242"/>
      <c r="E77" s="243"/>
      <c r="J77" s="244"/>
      <c r="L77" s="235" t="s">
        <v>386</v>
      </c>
      <c r="M77" s="245">
        <f>[1]DATE!C4</f>
        <v>2465</v>
      </c>
      <c r="N77" s="121"/>
    </row>
    <row r="78" spans="2:18" ht="8.1" customHeight="1" x14ac:dyDescent="0.4">
      <c r="B78" s="117"/>
      <c r="C78" s="216"/>
      <c r="D78" s="217"/>
      <c r="E78" s="218"/>
      <c r="J78" s="244"/>
      <c r="K78" s="244"/>
      <c r="L78" s="246"/>
      <c r="M78" s="246"/>
      <c r="N78" s="121"/>
    </row>
    <row r="79" spans="2:18" ht="8.1" customHeight="1" thickBot="1" x14ac:dyDescent="0.3">
      <c r="B79" s="247"/>
      <c r="C79" s="248"/>
      <c r="D79" s="248"/>
      <c r="E79" s="248"/>
      <c r="F79" s="248"/>
      <c r="G79" s="248"/>
      <c r="H79" s="248"/>
      <c r="I79" s="248"/>
      <c r="J79" s="248"/>
      <c r="K79" s="248"/>
      <c r="L79" s="249"/>
      <c r="M79" s="248"/>
      <c r="N79" s="250"/>
    </row>
    <row r="80" spans="2:18" ht="13.8" thickTop="1" x14ac:dyDescent="0.25"/>
  </sheetData>
  <sheetProtection selectLockedCells="1"/>
  <mergeCells count="126">
    <mergeCell ref="K56:M56"/>
    <mergeCell ref="C57:E57"/>
    <mergeCell ref="G57:I57"/>
    <mergeCell ref="K57:M57"/>
    <mergeCell ref="C58:E58"/>
    <mergeCell ref="G58:I58"/>
    <mergeCell ref="K58:M58"/>
    <mergeCell ref="K50:M53"/>
    <mergeCell ref="C54:E54"/>
    <mergeCell ref="G54:I54"/>
    <mergeCell ref="K54:M54"/>
    <mergeCell ref="C55:E55"/>
    <mergeCell ref="G55:I55"/>
    <mergeCell ref="K55:M55"/>
    <mergeCell ref="K47:M47"/>
    <mergeCell ref="C48:E48"/>
    <mergeCell ref="G48:I48"/>
    <mergeCell ref="K48:M48"/>
    <mergeCell ref="C49:E49"/>
    <mergeCell ref="G49:I49"/>
    <mergeCell ref="K49:M49"/>
    <mergeCell ref="C45:E45"/>
    <mergeCell ref="G45:I45"/>
    <mergeCell ref="K45:M45"/>
    <mergeCell ref="C46:E46"/>
    <mergeCell ref="G46:I46"/>
    <mergeCell ref="K46:M46"/>
    <mergeCell ref="C40:E43"/>
    <mergeCell ref="G40:I43"/>
    <mergeCell ref="K40:M43"/>
    <mergeCell ref="C44:E44"/>
    <mergeCell ref="G44:I44"/>
    <mergeCell ref="K44:M44"/>
    <mergeCell ref="G38:I38"/>
    <mergeCell ref="K38:M38"/>
    <mergeCell ref="C39:E39"/>
    <mergeCell ref="G39:I39"/>
    <mergeCell ref="K39:M39"/>
    <mergeCell ref="C36:E36"/>
    <mergeCell ref="G36:I36"/>
    <mergeCell ref="K36:M36"/>
    <mergeCell ref="C37:E37"/>
    <mergeCell ref="G37:I37"/>
    <mergeCell ref="K37:M37"/>
    <mergeCell ref="C34:E34"/>
    <mergeCell ref="G34:I34"/>
    <mergeCell ref="K34:M34"/>
    <mergeCell ref="C35:E35"/>
    <mergeCell ref="G35:I35"/>
    <mergeCell ref="K35:M35"/>
    <mergeCell ref="C29:E29"/>
    <mergeCell ref="G29:I29"/>
    <mergeCell ref="K29:M29"/>
    <mergeCell ref="C30:E33"/>
    <mergeCell ref="G30:I33"/>
    <mergeCell ref="K30:M33"/>
    <mergeCell ref="C27:E27"/>
    <mergeCell ref="G27:I27"/>
    <mergeCell ref="K27:M27"/>
    <mergeCell ref="C28:E28"/>
    <mergeCell ref="G28:I28"/>
    <mergeCell ref="K28:M28"/>
    <mergeCell ref="C25:E25"/>
    <mergeCell ref="G25:I25"/>
    <mergeCell ref="K25:M25"/>
    <mergeCell ref="C26:E26"/>
    <mergeCell ref="G26:I26"/>
    <mergeCell ref="K26:M26"/>
    <mergeCell ref="C21:E21"/>
    <mergeCell ref="G21:I24"/>
    <mergeCell ref="K21:M24"/>
    <mergeCell ref="C22:E22"/>
    <mergeCell ref="C23:E23"/>
    <mergeCell ref="C24:E24"/>
    <mergeCell ref="C19:E19"/>
    <mergeCell ref="G19:I19"/>
    <mergeCell ref="K19:M19"/>
    <mergeCell ref="C20:E20"/>
    <mergeCell ref="G20:I20"/>
    <mergeCell ref="K20:M20"/>
    <mergeCell ref="C17:E17"/>
    <mergeCell ref="G17:I17"/>
    <mergeCell ref="K17:M17"/>
    <mergeCell ref="C18:E18"/>
    <mergeCell ref="G18:I18"/>
    <mergeCell ref="K18:M18"/>
    <mergeCell ref="C15:E15"/>
    <mergeCell ref="G15:I15"/>
    <mergeCell ref="K15:M15"/>
    <mergeCell ref="C16:E16"/>
    <mergeCell ref="G16:I16"/>
    <mergeCell ref="K16:M16"/>
    <mergeCell ref="C50:E53"/>
    <mergeCell ref="C56:E56"/>
    <mergeCell ref="C59:E59"/>
    <mergeCell ref="C60:E63"/>
    <mergeCell ref="C64:E64"/>
    <mergeCell ref="C65:E65"/>
    <mergeCell ref="C66:E66"/>
    <mergeCell ref="C67:E67"/>
    <mergeCell ref="C68:E68"/>
    <mergeCell ref="C69:E69"/>
    <mergeCell ref="C70:E73"/>
    <mergeCell ref="C47:E47"/>
    <mergeCell ref="G47:I47"/>
    <mergeCell ref="G50:I53"/>
    <mergeCell ref="G56:I56"/>
    <mergeCell ref="G60:M63"/>
    <mergeCell ref="G64:M67"/>
    <mergeCell ref="G70:M73"/>
    <mergeCell ref="C74:E74"/>
    <mergeCell ref="C75:E75"/>
    <mergeCell ref="C76:E76"/>
    <mergeCell ref="C77:E77"/>
    <mergeCell ref="C78:E78"/>
    <mergeCell ref="C3:M3"/>
    <mergeCell ref="C4:M5"/>
    <mergeCell ref="C6:M6"/>
    <mergeCell ref="C7:M7"/>
    <mergeCell ref="C8:M8"/>
    <mergeCell ref="C10:E10"/>
    <mergeCell ref="G10:I10"/>
    <mergeCell ref="K10:M10"/>
    <mergeCell ref="C11:E14"/>
    <mergeCell ref="G11:I14"/>
    <mergeCell ref="K11:M14"/>
  </mergeCells>
  <hyperlinks>
    <hyperlink ref="C27" r:id="rId1" xr:uid="{BD9EB615-6813-4B6E-BA4A-22EF5A494519}"/>
    <hyperlink ref="C47" r:id="rId2" xr:uid="{F8CDF26C-5AA9-4190-9E49-8D16C31826D5}"/>
    <hyperlink ref="C77" r:id="rId3" xr:uid="{DA75D557-D1BC-447A-B78B-D646FAE4425F}"/>
    <hyperlink ref="G47" r:id="rId4" xr:uid="{11140003-E2D3-46E8-A886-CA7FB54FE612}"/>
    <hyperlink ref="C57" r:id="rId5" xr:uid="{79A84F72-354F-4AF5-AA3D-C099B0BB5591}"/>
  </hyperlink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370"/>
  <sheetViews>
    <sheetView showGridLines="0" workbookViewId="0">
      <pane ySplit="3" topLeftCell="A4" activePane="bottomLeft" state="frozen"/>
      <selection pane="bottomLeft" activeCell="I12" sqref="I12"/>
    </sheetView>
  </sheetViews>
  <sheetFormatPr baseColWidth="10" defaultColWidth="8.88671875" defaultRowHeight="14.4" x14ac:dyDescent="0.3"/>
  <cols>
    <col min="1" max="1" width="0" hidden="1" customWidth="1"/>
    <col min="2" max="2" width="5" customWidth="1"/>
    <col min="3" max="3" width="0" hidden="1" customWidth="1"/>
    <col min="4" max="4" width="28.5546875" customWidth="1"/>
    <col min="5" max="9" width="8.109375" customWidth="1"/>
    <col min="10" max="11" width="12.5546875" customWidth="1"/>
    <col min="12" max="18" width="0" hidden="1" customWidth="1"/>
    <col min="19" max="69" width="10.6640625" customWidth="1"/>
  </cols>
  <sheetData>
    <row r="1" spans="1:18" hidden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</row>
    <row r="3" spans="1:18" ht="20.399999999999999" x14ac:dyDescent="0.3">
      <c r="A3" s="2" t="s">
        <v>17</v>
      </c>
      <c r="B3" s="3" t="s">
        <v>18</v>
      </c>
      <c r="C3" s="3" t="s">
        <v>19</v>
      </c>
      <c r="D3" s="49" t="s">
        <v>20</v>
      </c>
      <c r="E3" s="49"/>
      <c r="F3" s="49"/>
      <c r="G3" s="3" t="s">
        <v>6</v>
      </c>
      <c r="H3" s="3" t="s">
        <v>21</v>
      </c>
      <c r="I3" s="3" t="s">
        <v>22</v>
      </c>
      <c r="J3" s="3" t="s">
        <v>23</v>
      </c>
      <c r="K3" s="3" t="s">
        <v>24</v>
      </c>
      <c r="L3" s="3" t="s">
        <v>25</v>
      </c>
      <c r="M3" s="3" t="s">
        <v>26</v>
      </c>
      <c r="N3" s="3" t="s">
        <v>27</v>
      </c>
      <c r="O3" s="3" t="s">
        <v>28</v>
      </c>
      <c r="P3" s="3" t="s">
        <v>29</v>
      </c>
      <c r="Q3" s="3" t="s">
        <v>30</v>
      </c>
      <c r="R3" s="3" t="s">
        <v>31</v>
      </c>
    </row>
    <row r="4" spans="1:18" ht="15.6" customHeight="1" x14ac:dyDescent="0.3">
      <c r="A4" s="2">
        <v>2</v>
      </c>
      <c r="B4" s="4" t="s">
        <v>32</v>
      </c>
      <c r="C4" s="4"/>
      <c r="D4" s="50" t="s">
        <v>33</v>
      </c>
      <c r="E4" s="50"/>
      <c r="F4" s="50"/>
      <c r="G4" s="5"/>
      <c r="H4" s="5"/>
      <c r="I4" s="5"/>
      <c r="J4" s="5"/>
      <c r="K4" s="6"/>
      <c r="L4" s="2"/>
    </row>
    <row r="5" spans="1:18" hidden="1" x14ac:dyDescent="0.3">
      <c r="A5" s="2">
        <v>3</v>
      </c>
    </row>
    <row r="6" spans="1:18" hidden="1" x14ac:dyDescent="0.3">
      <c r="A6" s="2" t="s">
        <v>34</v>
      </c>
    </row>
    <row r="7" spans="1:18" ht="15.6" customHeight="1" x14ac:dyDescent="0.3">
      <c r="A7" s="2">
        <v>3</v>
      </c>
      <c r="B7" s="7" t="s">
        <v>35</v>
      </c>
      <c r="C7" s="7"/>
      <c r="D7" s="51" t="s">
        <v>36</v>
      </c>
      <c r="E7" s="51"/>
      <c r="F7" s="51"/>
      <c r="G7" s="8"/>
      <c r="H7" s="8"/>
      <c r="I7" s="8"/>
      <c r="J7" s="8"/>
      <c r="K7" s="9"/>
      <c r="L7" s="2"/>
    </row>
    <row r="8" spans="1:18" x14ac:dyDescent="0.3">
      <c r="A8" s="2">
        <v>5</v>
      </c>
      <c r="B8" s="7" t="s">
        <v>37</v>
      </c>
      <c r="C8" s="7"/>
      <c r="D8" s="52" t="s">
        <v>38</v>
      </c>
      <c r="E8" s="52"/>
      <c r="F8" s="52"/>
      <c r="G8" s="10"/>
      <c r="H8" s="10"/>
      <c r="I8" s="10"/>
      <c r="J8" s="10"/>
      <c r="K8" s="11"/>
      <c r="L8" s="2"/>
    </row>
    <row r="9" spans="1:18" hidden="1" x14ac:dyDescent="0.3">
      <c r="A9" s="2" t="s">
        <v>39</v>
      </c>
    </row>
    <row r="10" spans="1:18" hidden="1" x14ac:dyDescent="0.3">
      <c r="A10" s="2" t="s">
        <v>40</v>
      </c>
    </row>
    <row r="11" spans="1:18" x14ac:dyDescent="0.3">
      <c r="A11" s="2">
        <v>5</v>
      </c>
      <c r="B11" s="7" t="s">
        <v>41</v>
      </c>
      <c r="C11" s="7"/>
      <c r="D11" s="52" t="s">
        <v>42</v>
      </c>
      <c r="E11" s="52"/>
      <c r="F11" s="52"/>
      <c r="G11" s="10"/>
      <c r="H11" s="10"/>
      <c r="I11" s="10"/>
      <c r="J11" s="10"/>
      <c r="K11" s="11"/>
      <c r="L11" s="2"/>
    </row>
    <row r="12" spans="1:18" ht="20.399999999999999" customHeight="1" x14ac:dyDescent="0.3">
      <c r="A12" s="2">
        <v>9</v>
      </c>
      <c r="B12" s="12" t="s">
        <v>43</v>
      </c>
      <c r="C12" s="12"/>
      <c r="D12" s="53" t="s">
        <v>44</v>
      </c>
      <c r="E12" s="54"/>
      <c r="F12" s="54"/>
      <c r="G12" s="14" t="s">
        <v>45</v>
      </c>
      <c r="H12" s="15">
        <v>1</v>
      </c>
      <c r="I12" s="16"/>
      <c r="J12" s="17"/>
      <c r="K12" s="18">
        <f>IF(AND(H12= "",I12= ""), 0, ROUND(ROUND(J12, 2) * ROUND(IF(I12="",H12,I12),  0), 2))</f>
        <v>0</v>
      </c>
      <c r="L12" s="2"/>
      <c r="N12" s="19">
        <v>0.2</v>
      </c>
      <c r="R12" s="2">
        <v>66</v>
      </c>
    </row>
    <row r="13" spans="1:18" hidden="1" x14ac:dyDescent="0.3">
      <c r="A13" s="2" t="s">
        <v>46</v>
      </c>
    </row>
    <row r="14" spans="1:18" ht="20.399999999999999" customHeight="1" x14ac:dyDescent="0.3">
      <c r="A14" s="2" t="s">
        <v>47</v>
      </c>
      <c r="B14" s="20"/>
      <c r="C14" s="20"/>
      <c r="D14" s="55" t="s">
        <v>48</v>
      </c>
      <c r="E14" s="55"/>
      <c r="F14" s="55"/>
      <c r="G14" s="55"/>
      <c r="H14" s="55"/>
      <c r="I14" s="55"/>
      <c r="J14" s="55"/>
      <c r="K14" s="20"/>
    </row>
    <row r="15" spans="1:18" hidden="1" x14ac:dyDescent="0.3">
      <c r="A15" s="2" t="s">
        <v>49</v>
      </c>
    </row>
    <row r="16" spans="1:18" hidden="1" x14ac:dyDescent="0.3">
      <c r="A16" s="2" t="s">
        <v>40</v>
      </c>
    </row>
    <row r="17" spans="1:18" x14ac:dyDescent="0.3">
      <c r="A17" s="2">
        <v>5</v>
      </c>
      <c r="B17" s="7" t="s">
        <v>50</v>
      </c>
      <c r="C17" s="7"/>
      <c r="D17" s="52" t="s">
        <v>51</v>
      </c>
      <c r="E17" s="52"/>
      <c r="F17" s="52"/>
      <c r="G17" s="10"/>
      <c r="H17" s="10"/>
      <c r="I17" s="10"/>
      <c r="J17" s="10"/>
      <c r="K17" s="11"/>
      <c r="L17" s="2"/>
    </row>
    <row r="18" spans="1:18" hidden="1" x14ac:dyDescent="0.3">
      <c r="A18" s="2" t="s">
        <v>39</v>
      </c>
    </row>
    <row r="19" spans="1:18" hidden="1" x14ac:dyDescent="0.3">
      <c r="A19" s="2" t="s">
        <v>40</v>
      </c>
    </row>
    <row r="20" spans="1:18" x14ac:dyDescent="0.3">
      <c r="A20" s="2" t="s">
        <v>34</v>
      </c>
      <c r="B20" s="13"/>
      <c r="C20" s="13"/>
      <c r="D20" s="56"/>
      <c r="E20" s="56"/>
      <c r="F20" s="56"/>
      <c r="K20" s="13"/>
    </row>
    <row r="21" spans="1:18" x14ac:dyDescent="0.3">
      <c r="B21" s="13"/>
      <c r="C21" s="13"/>
      <c r="D21" s="59" t="s">
        <v>36</v>
      </c>
      <c r="E21" s="60"/>
      <c r="F21" s="60"/>
      <c r="G21" s="57"/>
      <c r="H21" s="57"/>
      <c r="I21" s="57"/>
      <c r="J21" s="57"/>
      <c r="K21" s="58"/>
    </row>
    <row r="22" spans="1:18" x14ac:dyDescent="0.3">
      <c r="B22" s="13"/>
      <c r="C22" s="13"/>
      <c r="D22" s="62"/>
      <c r="E22" s="48"/>
      <c r="F22" s="48"/>
      <c r="G22" s="48"/>
      <c r="H22" s="48"/>
      <c r="I22" s="48"/>
      <c r="J22" s="48"/>
      <c r="K22" s="61"/>
    </row>
    <row r="23" spans="1:18" x14ac:dyDescent="0.3">
      <c r="B23" s="13"/>
      <c r="C23" s="13"/>
      <c r="D23" s="65" t="s">
        <v>52</v>
      </c>
      <c r="E23" s="66"/>
      <c r="F23" s="66"/>
      <c r="G23" s="63">
        <f>SUMIF(L8:L20, IF(L7="","",L7), K8:K20)</f>
        <v>0</v>
      </c>
      <c r="H23" s="63"/>
      <c r="I23" s="63"/>
      <c r="J23" s="63"/>
      <c r="K23" s="64"/>
    </row>
    <row r="24" spans="1:18" x14ac:dyDescent="0.3">
      <c r="B24" s="13"/>
      <c r="C24" s="13"/>
      <c r="D24" s="65" t="s">
        <v>53</v>
      </c>
      <c r="E24" s="66"/>
      <c r="F24" s="66"/>
      <c r="G24" s="63">
        <f>ROUND(SUMIF(L8:L20, IF(L7="","",L7), K8:K20) * 0.2, 2)</f>
        <v>0</v>
      </c>
      <c r="H24" s="63"/>
      <c r="I24" s="63"/>
      <c r="J24" s="63"/>
      <c r="K24" s="64"/>
    </row>
    <row r="25" spans="1:18" x14ac:dyDescent="0.3">
      <c r="B25" s="13"/>
      <c r="C25" s="13"/>
      <c r="D25" s="69" t="s">
        <v>54</v>
      </c>
      <c r="E25" s="70"/>
      <c r="F25" s="70"/>
      <c r="G25" s="67">
        <f>SUM(G23:G24)</f>
        <v>0</v>
      </c>
      <c r="H25" s="67"/>
      <c r="I25" s="67"/>
      <c r="J25" s="67"/>
      <c r="K25" s="68"/>
    </row>
    <row r="26" spans="1:18" ht="15.6" customHeight="1" x14ac:dyDescent="0.3">
      <c r="A26" s="2">
        <v>3</v>
      </c>
      <c r="B26" s="7" t="s">
        <v>55</v>
      </c>
      <c r="C26" s="7"/>
      <c r="D26" s="51" t="s">
        <v>56</v>
      </c>
      <c r="E26" s="51"/>
      <c r="F26" s="51"/>
      <c r="G26" s="8"/>
      <c r="H26" s="8"/>
      <c r="I26" s="8"/>
      <c r="J26" s="8"/>
      <c r="K26" s="9"/>
      <c r="L26" s="2"/>
    </row>
    <row r="27" spans="1:18" x14ac:dyDescent="0.3">
      <c r="A27" s="2">
        <v>9</v>
      </c>
      <c r="B27" s="12" t="s">
        <v>57</v>
      </c>
      <c r="C27" s="12"/>
      <c r="D27" s="53" t="s">
        <v>58</v>
      </c>
      <c r="E27" s="54"/>
      <c r="F27" s="54"/>
      <c r="G27" s="14" t="s">
        <v>6</v>
      </c>
      <c r="H27" s="15">
        <v>2</v>
      </c>
      <c r="I27" s="16"/>
      <c r="J27" s="17"/>
      <c r="K27" s="18">
        <f>IF(AND(H27= "",I27= ""), 0, ROUND(ROUND(J27, 2) * ROUND(IF(I27="",H27,I27),  0), 2))</f>
        <v>0</v>
      </c>
      <c r="L27" s="2"/>
      <c r="N27" s="19">
        <v>0.2</v>
      </c>
      <c r="R27" s="2">
        <v>66</v>
      </c>
    </row>
    <row r="28" spans="1:18" hidden="1" x14ac:dyDescent="0.3">
      <c r="A28" s="2" t="s">
        <v>46</v>
      </c>
    </row>
    <row r="29" spans="1:18" x14ac:dyDescent="0.3">
      <c r="A29" s="2" t="s">
        <v>47</v>
      </c>
      <c r="B29" s="20"/>
      <c r="C29" s="20"/>
      <c r="D29" s="55" t="s">
        <v>59</v>
      </c>
      <c r="E29" s="55"/>
      <c r="F29" s="55"/>
      <c r="G29" s="55"/>
      <c r="H29" s="55"/>
      <c r="I29" s="55"/>
      <c r="J29" s="55"/>
      <c r="K29" s="20"/>
    </row>
    <row r="30" spans="1:18" ht="20.399999999999999" customHeight="1" x14ac:dyDescent="0.3">
      <c r="A30" s="2" t="s">
        <v>60</v>
      </c>
      <c r="B30" s="21"/>
      <c r="C30" s="21"/>
      <c r="D30" s="71" t="s">
        <v>61</v>
      </c>
      <c r="E30" s="71"/>
      <c r="F30" s="71"/>
      <c r="G30" s="71"/>
      <c r="H30" s="71"/>
      <c r="I30" s="71"/>
      <c r="J30" s="71"/>
      <c r="K30" s="21"/>
    </row>
    <row r="31" spans="1:18" hidden="1" x14ac:dyDescent="0.3">
      <c r="A31" s="2" t="s">
        <v>49</v>
      </c>
    </row>
    <row r="32" spans="1:18" x14ac:dyDescent="0.3">
      <c r="A32" s="2">
        <v>9</v>
      </c>
      <c r="B32" s="12" t="s">
        <v>62</v>
      </c>
      <c r="C32" s="12"/>
      <c r="D32" s="53" t="s">
        <v>63</v>
      </c>
      <c r="E32" s="54"/>
      <c r="F32" s="54"/>
      <c r="G32" s="14" t="s">
        <v>6</v>
      </c>
      <c r="H32" s="15">
        <v>1</v>
      </c>
      <c r="I32" s="16"/>
      <c r="J32" s="17"/>
      <c r="K32" s="18">
        <f>IF(AND(H32= "",I32= ""), 0, ROUND(ROUND(J32, 2) * ROUND(IF(I32="",H32,I32),  0), 2))</f>
        <v>0</v>
      </c>
      <c r="L32" s="2"/>
      <c r="N32" s="19">
        <v>0.2</v>
      </c>
      <c r="R32" s="2">
        <v>66</v>
      </c>
    </row>
    <row r="33" spans="1:18" hidden="1" x14ac:dyDescent="0.3">
      <c r="A33" s="2" t="s">
        <v>46</v>
      </c>
    </row>
    <row r="34" spans="1:18" x14ac:dyDescent="0.3">
      <c r="A34" s="2" t="s">
        <v>47</v>
      </c>
      <c r="B34" s="20"/>
      <c r="C34" s="20"/>
      <c r="D34" s="55" t="s">
        <v>59</v>
      </c>
      <c r="E34" s="55"/>
      <c r="F34" s="55"/>
      <c r="G34" s="55"/>
      <c r="H34" s="55"/>
      <c r="I34" s="55"/>
      <c r="J34" s="55"/>
      <c r="K34" s="20"/>
    </row>
    <row r="35" spans="1:18" ht="20.399999999999999" customHeight="1" x14ac:dyDescent="0.3">
      <c r="A35" s="2" t="s">
        <v>60</v>
      </c>
      <c r="B35" s="21"/>
      <c r="C35" s="21"/>
      <c r="D35" s="71" t="s">
        <v>64</v>
      </c>
      <c r="E35" s="71"/>
      <c r="F35" s="71"/>
      <c r="G35" s="71"/>
      <c r="H35" s="71"/>
      <c r="I35" s="71"/>
      <c r="J35" s="71"/>
      <c r="K35" s="21"/>
    </row>
    <row r="36" spans="1:18" hidden="1" x14ac:dyDescent="0.3">
      <c r="A36" s="2" t="s">
        <v>49</v>
      </c>
    </row>
    <row r="37" spans="1:18" x14ac:dyDescent="0.3">
      <c r="A37" s="2">
        <v>9</v>
      </c>
      <c r="B37" s="12" t="s">
        <v>65</v>
      </c>
      <c r="C37" s="12"/>
      <c r="D37" s="53" t="s">
        <v>66</v>
      </c>
      <c r="E37" s="54"/>
      <c r="F37" s="54"/>
      <c r="G37" s="14" t="s">
        <v>45</v>
      </c>
      <c r="H37" s="15">
        <v>1</v>
      </c>
      <c r="I37" s="16"/>
      <c r="J37" s="17"/>
      <c r="K37" s="18">
        <f>IF(AND(H37= "",I37= ""), 0, ROUND(ROUND(J37, 2) * ROUND(IF(I37="",H37,I37),  0), 2))</f>
        <v>0</v>
      </c>
      <c r="L37" s="2"/>
      <c r="N37" s="19">
        <v>0.2</v>
      </c>
      <c r="R37" s="2">
        <v>66</v>
      </c>
    </row>
    <row r="38" spans="1:18" hidden="1" x14ac:dyDescent="0.3">
      <c r="A38" s="2" t="s">
        <v>46</v>
      </c>
    </row>
    <row r="39" spans="1:18" ht="20.399999999999999" customHeight="1" x14ac:dyDescent="0.3">
      <c r="A39" s="2" t="s">
        <v>47</v>
      </c>
      <c r="B39" s="20"/>
      <c r="C39" s="20"/>
      <c r="D39" s="55" t="s">
        <v>67</v>
      </c>
      <c r="E39" s="55"/>
      <c r="F39" s="55"/>
      <c r="G39" s="55"/>
      <c r="H39" s="55"/>
      <c r="I39" s="55"/>
      <c r="J39" s="55"/>
      <c r="K39" s="20"/>
    </row>
    <row r="40" spans="1:18" hidden="1" x14ac:dyDescent="0.3">
      <c r="A40" s="2" t="s">
        <v>49</v>
      </c>
    </row>
    <row r="41" spans="1:18" x14ac:dyDescent="0.3">
      <c r="A41" s="2">
        <v>9</v>
      </c>
      <c r="B41" s="12" t="s">
        <v>68</v>
      </c>
      <c r="C41" s="12"/>
      <c r="D41" s="53" t="s">
        <v>69</v>
      </c>
      <c r="E41" s="54"/>
      <c r="F41" s="54"/>
      <c r="G41" s="14" t="s">
        <v>5</v>
      </c>
      <c r="H41" s="22">
        <v>190</v>
      </c>
      <c r="I41" s="23"/>
      <c r="J41" s="17"/>
      <c r="K41" s="18">
        <f>IF(AND(H41= "",I41= ""), 0, ROUND(ROUND(J41, 2) * ROUND(IF(I41="",H41,I41),  2), 2))</f>
        <v>0</v>
      </c>
      <c r="L41" s="2"/>
      <c r="N41" s="19">
        <v>0.2</v>
      </c>
      <c r="R41" s="2">
        <v>66</v>
      </c>
    </row>
    <row r="42" spans="1:18" hidden="1" x14ac:dyDescent="0.3">
      <c r="A42" s="2" t="s">
        <v>70</v>
      </c>
    </row>
    <row r="43" spans="1:18" hidden="1" x14ac:dyDescent="0.3">
      <c r="A43" s="2" t="s">
        <v>46</v>
      </c>
    </row>
    <row r="44" spans="1:18" x14ac:dyDescent="0.3">
      <c r="A44" s="2" t="s">
        <v>47</v>
      </c>
      <c r="B44" s="20"/>
      <c r="C44" s="20"/>
      <c r="D44" s="55" t="s">
        <v>71</v>
      </c>
      <c r="E44" s="55"/>
      <c r="F44" s="55"/>
      <c r="G44" s="55"/>
      <c r="H44" s="55"/>
      <c r="I44" s="55"/>
      <c r="J44" s="55"/>
      <c r="K44" s="20"/>
    </row>
    <row r="45" spans="1:18" ht="20.399999999999999" customHeight="1" x14ac:dyDescent="0.3">
      <c r="A45" s="2" t="s">
        <v>60</v>
      </c>
      <c r="B45" s="21"/>
      <c r="C45" s="21"/>
      <c r="D45" s="71" t="s">
        <v>72</v>
      </c>
      <c r="E45" s="71"/>
      <c r="F45" s="71"/>
      <c r="G45" s="71"/>
      <c r="H45" s="71"/>
      <c r="I45" s="71"/>
      <c r="J45" s="71"/>
      <c r="K45" s="21"/>
    </row>
    <row r="46" spans="1:18" hidden="1" x14ac:dyDescent="0.3">
      <c r="A46" s="2" t="s">
        <v>49</v>
      </c>
    </row>
    <row r="47" spans="1:18" x14ac:dyDescent="0.3">
      <c r="A47" s="2">
        <v>9</v>
      </c>
      <c r="B47" s="12" t="s">
        <v>73</v>
      </c>
      <c r="C47" s="12"/>
      <c r="D47" s="53" t="s">
        <v>74</v>
      </c>
      <c r="E47" s="54"/>
      <c r="F47" s="54"/>
      <c r="G47" s="14" t="s">
        <v>5</v>
      </c>
      <c r="H47" s="22">
        <v>148</v>
      </c>
      <c r="I47" s="23"/>
      <c r="J47" s="17"/>
      <c r="K47" s="18">
        <f>IF(AND(H47= "",I47= ""), 0, ROUND(ROUND(J47, 2) * ROUND(IF(I47="",H47,I47),  2), 2))</f>
        <v>0</v>
      </c>
      <c r="L47" s="2"/>
      <c r="N47" s="19">
        <v>0.2</v>
      </c>
      <c r="R47" s="2">
        <v>66</v>
      </c>
    </row>
    <row r="48" spans="1:18" hidden="1" x14ac:dyDescent="0.3">
      <c r="A48" s="2" t="s">
        <v>70</v>
      </c>
    </row>
    <row r="49" spans="1:18" hidden="1" x14ac:dyDescent="0.3">
      <c r="A49" s="2" t="s">
        <v>46</v>
      </c>
    </row>
    <row r="50" spans="1:18" x14ac:dyDescent="0.3">
      <c r="A50" s="2" t="s">
        <v>47</v>
      </c>
      <c r="B50" s="20"/>
      <c r="C50" s="20"/>
      <c r="D50" s="55" t="s">
        <v>71</v>
      </c>
      <c r="E50" s="55"/>
      <c r="F50" s="55"/>
      <c r="G50" s="55"/>
      <c r="H50" s="55"/>
      <c r="I50" s="55"/>
      <c r="J50" s="55"/>
      <c r="K50" s="20"/>
    </row>
    <row r="51" spans="1:18" ht="20.399999999999999" customHeight="1" x14ac:dyDescent="0.3">
      <c r="A51" s="2" t="s">
        <v>60</v>
      </c>
      <c r="B51" s="21"/>
      <c r="C51" s="21"/>
      <c r="D51" s="71" t="s">
        <v>75</v>
      </c>
      <c r="E51" s="71"/>
      <c r="F51" s="71"/>
      <c r="G51" s="71"/>
      <c r="H51" s="71"/>
      <c r="I51" s="71"/>
      <c r="J51" s="71"/>
      <c r="K51" s="21"/>
    </row>
    <row r="52" spans="1:18" hidden="1" x14ac:dyDescent="0.3">
      <c r="A52" s="2" t="s">
        <v>49</v>
      </c>
    </row>
    <row r="53" spans="1:18" x14ac:dyDescent="0.3">
      <c r="A53" s="2">
        <v>9</v>
      </c>
      <c r="B53" s="12" t="s">
        <v>76</v>
      </c>
      <c r="C53" s="12"/>
      <c r="D53" s="53" t="s">
        <v>77</v>
      </c>
      <c r="E53" s="54"/>
      <c r="F53" s="54"/>
      <c r="G53" s="14" t="s">
        <v>6</v>
      </c>
      <c r="H53" s="15">
        <v>2</v>
      </c>
      <c r="I53" s="16"/>
      <c r="J53" s="17"/>
      <c r="K53" s="18">
        <f>IF(AND(H53= "",I53= ""), 0, ROUND(ROUND(J53, 2) * ROUND(IF(I53="",H53,I53),  0), 2))</f>
        <v>0</v>
      </c>
      <c r="L53" s="2"/>
      <c r="N53" s="19">
        <v>0.2</v>
      </c>
      <c r="R53" s="2">
        <v>66</v>
      </c>
    </row>
    <row r="54" spans="1:18" hidden="1" x14ac:dyDescent="0.3">
      <c r="A54" s="2" t="s">
        <v>46</v>
      </c>
    </row>
    <row r="55" spans="1:18" x14ac:dyDescent="0.3">
      <c r="A55" s="2" t="s">
        <v>47</v>
      </c>
      <c r="B55" s="20"/>
      <c r="C55" s="20"/>
      <c r="D55" s="55" t="s">
        <v>78</v>
      </c>
      <c r="E55" s="55"/>
      <c r="F55" s="55"/>
      <c r="G55" s="55"/>
      <c r="H55" s="55"/>
      <c r="I55" s="55"/>
      <c r="J55" s="55"/>
      <c r="K55" s="20"/>
    </row>
    <row r="56" spans="1:18" ht="20.399999999999999" customHeight="1" x14ac:dyDescent="0.3">
      <c r="A56" s="2" t="s">
        <v>60</v>
      </c>
      <c r="B56" s="21"/>
      <c r="C56" s="21"/>
      <c r="D56" s="71" t="s">
        <v>79</v>
      </c>
      <c r="E56" s="71"/>
      <c r="F56" s="71"/>
      <c r="G56" s="71"/>
      <c r="H56" s="71"/>
      <c r="I56" s="71"/>
      <c r="J56" s="71"/>
      <c r="K56" s="21"/>
    </row>
    <row r="57" spans="1:18" hidden="1" x14ac:dyDescent="0.3">
      <c r="A57" s="2" t="s">
        <v>49</v>
      </c>
    </row>
    <row r="58" spans="1:18" x14ac:dyDescent="0.3">
      <c r="A58" s="2">
        <v>9</v>
      </c>
      <c r="B58" s="12" t="s">
        <v>80</v>
      </c>
      <c r="C58" s="12"/>
      <c r="D58" s="53" t="s">
        <v>81</v>
      </c>
      <c r="E58" s="54"/>
      <c r="F58" s="54"/>
      <c r="G58" s="14" t="s">
        <v>6</v>
      </c>
      <c r="H58" s="15">
        <v>2</v>
      </c>
      <c r="I58" s="16"/>
      <c r="J58" s="17"/>
      <c r="K58" s="18">
        <f>IF(AND(H58= "",I58= ""), 0, ROUND(ROUND(J58, 2) * ROUND(IF(I58="",H58,I58),  0), 2))</f>
        <v>0</v>
      </c>
      <c r="L58" s="2"/>
      <c r="N58" s="19">
        <v>0.2</v>
      </c>
      <c r="R58" s="2">
        <v>66</v>
      </c>
    </row>
    <row r="59" spans="1:18" hidden="1" x14ac:dyDescent="0.3">
      <c r="A59" s="2" t="s">
        <v>46</v>
      </c>
    </row>
    <row r="60" spans="1:18" x14ac:dyDescent="0.3">
      <c r="A60" s="2" t="s">
        <v>47</v>
      </c>
      <c r="B60" s="20"/>
      <c r="C60" s="20"/>
      <c r="D60" s="55" t="s">
        <v>78</v>
      </c>
      <c r="E60" s="55"/>
      <c r="F60" s="55"/>
      <c r="G60" s="55"/>
      <c r="H60" s="55"/>
      <c r="I60" s="55"/>
      <c r="J60" s="55"/>
      <c r="K60" s="20"/>
    </row>
    <row r="61" spans="1:18" ht="20.399999999999999" customHeight="1" x14ac:dyDescent="0.3">
      <c r="A61" s="2" t="s">
        <v>60</v>
      </c>
      <c r="B61" s="21"/>
      <c r="C61" s="21"/>
      <c r="D61" s="71" t="s">
        <v>79</v>
      </c>
      <c r="E61" s="71"/>
      <c r="F61" s="71"/>
      <c r="G61" s="71"/>
      <c r="H61" s="71"/>
      <c r="I61" s="71"/>
      <c r="J61" s="71"/>
      <c r="K61" s="21"/>
    </row>
    <row r="62" spans="1:18" hidden="1" x14ac:dyDescent="0.3">
      <c r="A62" s="2" t="s">
        <v>49</v>
      </c>
    </row>
    <row r="63" spans="1:18" x14ac:dyDescent="0.3">
      <c r="A63" s="2">
        <v>9</v>
      </c>
      <c r="B63" s="12" t="s">
        <v>82</v>
      </c>
      <c r="C63" s="12"/>
      <c r="D63" s="53" t="s">
        <v>83</v>
      </c>
      <c r="E63" s="54"/>
      <c r="F63" s="54"/>
      <c r="G63" s="14" t="s">
        <v>5</v>
      </c>
      <c r="H63" s="22">
        <v>14</v>
      </c>
      <c r="I63" s="23"/>
      <c r="J63" s="17"/>
      <c r="K63" s="18">
        <f>IF(AND(H63= "",I63= ""), 0, ROUND(ROUND(J63, 2) * ROUND(IF(I63="",H63,I63),  2), 2))</f>
        <v>0</v>
      </c>
      <c r="L63" s="2"/>
      <c r="N63" s="19">
        <v>0.2</v>
      </c>
      <c r="R63" s="2">
        <v>66</v>
      </c>
    </row>
    <row r="64" spans="1:18" hidden="1" x14ac:dyDescent="0.3">
      <c r="A64" s="2" t="s">
        <v>70</v>
      </c>
    </row>
    <row r="65" spans="1:18" hidden="1" x14ac:dyDescent="0.3">
      <c r="A65" s="2" t="s">
        <v>46</v>
      </c>
    </row>
    <row r="66" spans="1:18" x14ac:dyDescent="0.3">
      <c r="A66" s="2" t="s">
        <v>47</v>
      </c>
      <c r="B66" s="20"/>
      <c r="C66" s="20"/>
      <c r="D66" s="55" t="s">
        <v>84</v>
      </c>
      <c r="E66" s="55"/>
      <c r="F66" s="55"/>
      <c r="G66" s="55"/>
      <c r="H66" s="55"/>
      <c r="I66" s="55"/>
      <c r="J66" s="55"/>
      <c r="K66" s="20"/>
    </row>
    <row r="67" spans="1:18" x14ac:dyDescent="0.3">
      <c r="A67" s="2" t="s">
        <v>60</v>
      </c>
      <c r="B67" s="21"/>
      <c r="C67" s="21"/>
      <c r="D67" s="71" t="s">
        <v>85</v>
      </c>
      <c r="E67" s="71"/>
      <c r="F67" s="71"/>
      <c r="G67" s="71"/>
      <c r="H67" s="71"/>
      <c r="I67" s="71"/>
      <c r="J67" s="71"/>
      <c r="K67" s="21"/>
    </row>
    <row r="68" spans="1:18" hidden="1" x14ac:dyDescent="0.3">
      <c r="A68" s="2" t="s">
        <v>49</v>
      </c>
    </row>
    <row r="69" spans="1:18" x14ac:dyDescent="0.3">
      <c r="A69" s="2" t="s">
        <v>34</v>
      </c>
      <c r="B69" s="13"/>
      <c r="C69" s="13"/>
      <c r="D69" s="56"/>
      <c r="E69" s="56"/>
      <c r="F69" s="56"/>
      <c r="K69" s="13"/>
    </row>
    <row r="70" spans="1:18" x14ac:dyDescent="0.3">
      <c r="B70" s="13"/>
      <c r="C70" s="13"/>
      <c r="D70" s="59" t="s">
        <v>56</v>
      </c>
      <c r="E70" s="60"/>
      <c r="F70" s="60"/>
      <c r="G70" s="57"/>
      <c r="H70" s="57"/>
      <c r="I70" s="57"/>
      <c r="J70" s="57"/>
      <c r="K70" s="58"/>
    </row>
    <row r="71" spans="1:18" x14ac:dyDescent="0.3">
      <c r="B71" s="13"/>
      <c r="C71" s="13"/>
      <c r="D71" s="62"/>
      <c r="E71" s="48"/>
      <c r="F71" s="48"/>
      <c r="G71" s="48"/>
      <c r="H71" s="48"/>
      <c r="I71" s="48"/>
      <c r="J71" s="48"/>
      <c r="K71" s="61"/>
    </row>
    <row r="72" spans="1:18" x14ac:dyDescent="0.3">
      <c r="B72" s="13"/>
      <c r="C72" s="13"/>
      <c r="D72" s="65" t="s">
        <v>52</v>
      </c>
      <c r="E72" s="66"/>
      <c r="F72" s="66"/>
      <c r="G72" s="63">
        <f>SUMIF(L27:L69, IF(L26="","",L26), K27:K69)</f>
        <v>0</v>
      </c>
      <c r="H72" s="63"/>
      <c r="I72" s="63"/>
      <c r="J72" s="63"/>
      <c r="K72" s="64"/>
    </row>
    <row r="73" spans="1:18" x14ac:dyDescent="0.3">
      <c r="B73" s="13"/>
      <c r="C73" s="13"/>
      <c r="D73" s="65" t="s">
        <v>53</v>
      </c>
      <c r="E73" s="66"/>
      <c r="F73" s="66"/>
      <c r="G73" s="63">
        <f>ROUND(SUMIF(L27:L69, IF(L26="","",L26), K27:K69) * 0.2, 2)</f>
        <v>0</v>
      </c>
      <c r="H73" s="63"/>
      <c r="I73" s="63"/>
      <c r="J73" s="63"/>
      <c r="K73" s="64"/>
    </row>
    <row r="74" spans="1:18" x14ac:dyDescent="0.3">
      <c r="B74" s="13"/>
      <c r="C74" s="13"/>
      <c r="D74" s="69" t="s">
        <v>54</v>
      </c>
      <c r="E74" s="70"/>
      <c r="F74" s="70"/>
      <c r="G74" s="67">
        <f>SUM(G72:G73)</f>
        <v>0</v>
      </c>
      <c r="H74" s="67"/>
      <c r="I74" s="67"/>
      <c r="J74" s="67"/>
      <c r="K74" s="68"/>
    </row>
    <row r="75" spans="1:18" ht="15.6" customHeight="1" x14ac:dyDescent="0.3">
      <c r="A75" s="2">
        <v>3</v>
      </c>
      <c r="B75" s="7" t="s">
        <v>86</v>
      </c>
      <c r="C75" s="7"/>
      <c r="D75" s="51" t="s">
        <v>87</v>
      </c>
      <c r="E75" s="51"/>
      <c r="F75" s="51"/>
      <c r="G75" s="8"/>
      <c r="H75" s="8"/>
      <c r="I75" s="8"/>
      <c r="J75" s="8"/>
      <c r="K75" s="9"/>
      <c r="L75" s="2"/>
    </row>
    <row r="76" spans="1:18" hidden="1" x14ac:dyDescent="0.3">
      <c r="A76" s="2" t="s">
        <v>88</v>
      </c>
    </row>
    <row r="77" spans="1:18" x14ac:dyDescent="0.3">
      <c r="A77" s="2">
        <v>9</v>
      </c>
      <c r="B77" s="12" t="s">
        <v>89</v>
      </c>
      <c r="C77" s="12"/>
      <c r="D77" s="53" t="s">
        <v>90</v>
      </c>
      <c r="E77" s="54"/>
      <c r="F77" s="54"/>
      <c r="G77" s="14" t="s">
        <v>91</v>
      </c>
      <c r="H77" s="24">
        <v>0</v>
      </c>
      <c r="I77" s="25"/>
      <c r="J77" s="17"/>
      <c r="K77" s="18">
        <f>IF(AND(H77= "",I77= ""), 0, ROUND(ROUND(J77, 2) * ROUND(IF(I77="",H77,I77),  3), 2))</f>
        <v>0</v>
      </c>
      <c r="L77" s="2"/>
      <c r="N77" s="19">
        <v>0.2</v>
      </c>
      <c r="R77" s="2">
        <v>66</v>
      </c>
    </row>
    <row r="78" spans="1:18" hidden="1" x14ac:dyDescent="0.3">
      <c r="A78" s="2" t="s">
        <v>46</v>
      </c>
    </row>
    <row r="79" spans="1:18" ht="20.399999999999999" customHeight="1" x14ac:dyDescent="0.3">
      <c r="A79" s="2" t="s">
        <v>47</v>
      </c>
      <c r="B79" s="20"/>
      <c r="C79" s="20"/>
      <c r="D79" s="55" t="s">
        <v>92</v>
      </c>
      <c r="E79" s="55"/>
      <c r="F79" s="55"/>
      <c r="G79" s="55"/>
      <c r="H79" s="55"/>
      <c r="I79" s="55"/>
      <c r="J79" s="55"/>
      <c r="K79" s="20"/>
    </row>
    <row r="80" spans="1:18" hidden="1" x14ac:dyDescent="0.3">
      <c r="A80" s="2" t="s">
        <v>49</v>
      </c>
    </row>
    <row r="81" spans="1:18" x14ac:dyDescent="0.3">
      <c r="A81" s="2">
        <v>9</v>
      </c>
      <c r="B81" s="12" t="s">
        <v>93</v>
      </c>
      <c r="C81" s="12"/>
      <c r="D81" s="53" t="s">
        <v>94</v>
      </c>
      <c r="E81" s="54"/>
      <c r="F81" s="54"/>
      <c r="G81" s="14" t="s">
        <v>91</v>
      </c>
      <c r="H81" s="24">
        <v>0</v>
      </c>
      <c r="I81" s="25"/>
      <c r="J81" s="17"/>
      <c r="K81" s="18">
        <f>IF(AND(H81= "",I81= ""), 0, ROUND(ROUND(J81, 2) * ROUND(IF(I81="",H81,I81),  3), 2))</f>
        <v>0</v>
      </c>
      <c r="L81" s="2"/>
      <c r="N81" s="19">
        <v>0.2</v>
      </c>
      <c r="R81" s="2">
        <v>66</v>
      </c>
    </row>
    <row r="82" spans="1:18" hidden="1" x14ac:dyDescent="0.3">
      <c r="A82" s="2" t="s">
        <v>46</v>
      </c>
    </row>
    <row r="83" spans="1:18" ht="20.399999999999999" customHeight="1" x14ac:dyDescent="0.3">
      <c r="A83" s="2" t="s">
        <v>47</v>
      </c>
      <c r="B83" s="20"/>
      <c r="C83" s="20"/>
      <c r="D83" s="55" t="s">
        <v>95</v>
      </c>
      <c r="E83" s="55"/>
      <c r="F83" s="55"/>
      <c r="G83" s="55"/>
      <c r="H83" s="55"/>
      <c r="I83" s="55"/>
      <c r="J83" s="55"/>
      <c r="K83" s="20"/>
    </row>
    <row r="84" spans="1:18" hidden="1" x14ac:dyDescent="0.3">
      <c r="A84" s="2" t="s">
        <v>49</v>
      </c>
    </row>
    <row r="85" spans="1:18" x14ac:dyDescent="0.3">
      <c r="A85" s="2">
        <v>9</v>
      </c>
      <c r="B85" s="12" t="s">
        <v>96</v>
      </c>
      <c r="C85" s="12"/>
      <c r="D85" s="53" t="s">
        <v>97</v>
      </c>
      <c r="E85" s="54"/>
      <c r="F85" s="54"/>
      <c r="G85" s="14" t="s">
        <v>91</v>
      </c>
      <c r="H85" s="24">
        <v>0</v>
      </c>
      <c r="I85" s="25"/>
      <c r="J85" s="17"/>
      <c r="K85" s="18">
        <f>IF(AND(H85= "",I85= ""), 0, ROUND(ROUND(J85, 2) * ROUND(IF(I85="",H85,I85),  3), 2))</f>
        <v>0</v>
      </c>
      <c r="L85" s="2"/>
      <c r="N85" s="19">
        <v>0.2</v>
      </c>
      <c r="R85" s="2">
        <v>66</v>
      </c>
    </row>
    <row r="86" spans="1:18" hidden="1" x14ac:dyDescent="0.3">
      <c r="A86" s="2" t="s">
        <v>46</v>
      </c>
    </row>
    <row r="87" spans="1:18" ht="20.399999999999999" customHeight="1" x14ac:dyDescent="0.3">
      <c r="A87" s="2" t="s">
        <v>47</v>
      </c>
      <c r="B87" s="20"/>
      <c r="C87" s="20"/>
      <c r="D87" s="55" t="s">
        <v>92</v>
      </c>
      <c r="E87" s="55"/>
      <c r="F87" s="55"/>
      <c r="G87" s="55"/>
      <c r="H87" s="55"/>
      <c r="I87" s="55"/>
      <c r="J87" s="55"/>
      <c r="K87" s="20"/>
    </row>
    <row r="88" spans="1:18" hidden="1" x14ac:dyDescent="0.3">
      <c r="A88" s="2" t="s">
        <v>49</v>
      </c>
    </row>
    <row r="89" spans="1:18" x14ac:dyDescent="0.3">
      <c r="A89" s="2">
        <v>4</v>
      </c>
      <c r="B89" s="7" t="s">
        <v>98</v>
      </c>
      <c r="C89" s="7"/>
      <c r="D89" s="72" t="s">
        <v>99</v>
      </c>
      <c r="E89" s="72"/>
      <c r="F89" s="72"/>
      <c r="G89" s="26"/>
      <c r="H89" s="26"/>
      <c r="I89" s="26"/>
      <c r="J89" s="26"/>
      <c r="K89" s="27"/>
      <c r="L89" s="2"/>
    </row>
    <row r="90" spans="1:18" hidden="1" x14ac:dyDescent="0.3">
      <c r="A90" s="2" t="s">
        <v>100</v>
      </c>
    </row>
    <row r="91" spans="1:18" x14ac:dyDescent="0.3">
      <c r="A91" s="2">
        <v>9</v>
      </c>
      <c r="B91" s="12" t="s">
        <v>101</v>
      </c>
      <c r="C91" s="12"/>
      <c r="D91" s="53" t="s">
        <v>102</v>
      </c>
      <c r="E91" s="54"/>
      <c r="F91" s="54"/>
      <c r="G91" s="14" t="s">
        <v>103</v>
      </c>
      <c r="H91" s="24">
        <v>23</v>
      </c>
      <c r="I91" s="25"/>
      <c r="J91" s="17"/>
      <c r="K91" s="18">
        <f>IF(AND(H91= "",I91= ""), 0, ROUND(ROUND(J91, 2) * ROUND(IF(I91="",H91,I91),  3), 2))</f>
        <v>0</v>
      </c>
      <c r="L91" s="2"/>
      <c r="N91" s="19">
        <v>0.2</v>
      </c>
      <c r="R91" s="2">
        <v>66</v>
      </c>
    </row>
    <row r="92" spans="1:18" hidden="1" x14ac:dyDescent="0.3">
      <c r="A92" s="2" t="s">
        <v>70</v>
      </c>
    </row>
    <row r="93" spans="1:18" hidden="1" x14ac:dyDescent="0.3">
      <c r="A93" s="2" t="s">
        <v>46</v>
      </c>
    </row>
    <row r="94" spans="1:18" x14ac:dyDescent="0.3">
      <c r="A94" s="2" t="s">
        <v>47</v>
      </c>
      <c r="B94" s="20"/>
      <c r="C94" s="20"/>
      <c r="D94" s="55" t="s">
        <v>104</v>
      </c>
      <c r="E94" s="55"/>
      <c r="F94" s="55"/>
      <c r="G94" s="55"/>
      <c r="H94" s="55"/>
      <c r="I94" s="55"/>
      <c r="J94" s="55"/>
      <c r="K94" s="20"/>
    </row>
    <row r="95" spans="1:18" ht="20.399999999999999" customHeight="1" x14ac:dyDescent="0.3">
      <c r="A95" s="2" t="s">
        <v>60</v>
      </c>
      <c r="B95" s="21"/>
      <c r="C95" s="21"/>
      <c r="D95" s="71" t="s">
        <v>105</v>
      </c>
      <c r="E95" s="71"/>
      <c r="F95" s="71"/>
      <c r="G95" s="71"/>
      <c r="H95" s="71"/>
      <c r="I95" s="71"/>
      <c r="J95" s="71"/>
      <c r="K95" s="21"/>
    </row>
    <row r="96" spans="1:18" hidden="1" x14ac:dyDescent="0.3">
      <c r="A96" s="2" t="s">
        <v>49</v>
      </c>
    </row>
    <row r="97" spans="1:18" ht="20.399999999999999" customHeight="1" x14ac:dyDescent="0.3">
      <c r="A97" s="2">
        <v>9</v>
      </c>
      <c r="B97" s="12" t="s">
        <v>106</v>
      </c>
      <c r="C97" s="12"/>
      <c r="D97" s="53" t="s">
        <v>107</v>
      </c>
      <c r="E97" s="54"/>
      <c r="F97" s="54"/>
      <c r="G97" s="14" t="s">
        <v>108</v>
      </c>
      <c r="H97" s="24">
        <v>0</v>
      </c>
      <c r="I97" s="25"/>
      <c r="J97" s="17"/>
      <c r="K97" s="18">
        <f>IF(AND(H97= "",I97= ""), 0, ROUND(ROUND(J97, 2) * ROUND(IF(I97="",H97,I97),  3), 2))</f>
        <v>0</v>
      </c>
      <c r="L97" s="2"/>
      <c r="N97" s="19">
        <v>0.2</v>
      </c>
      <c r="R97" s="2">
        <v>66</v>
      </c>
    </row>
    <row r="98" spans="1:18" hidden="1" x14ac:dyDescent="0.3">
      <c r="A98" s="2" t="s">
        <v>46</v>
      </c>
    </row>
    <row r="99" spans="1:18" ht="20.399999999999999" customHeight="1" x14ac:dyDescent="0.3">
      <c r="A99" s="2" t="s">
        <v>47</v>
      </c>
      <c r="B99" s="20"/>
      <c r="C99" s="20"/>
      <c r="D99" s="55" t="s">
        <v>109</v>
      </c>
      <c r="E99" s="55"/>
      <c r="F99" s="55"/>
      <c r="G99" s="55"/>
      <c r="H99" s="55"/>
      <c r="I99" s="55"/>
      <c r="J99" s="55"/>
      <c r="K99" s="20"/>
    </row>
    <row r="100" spans="1:18" hidden="1" x14ac:dyDescent="0.3">
      <c r="A100" s="2" t="s">
        <v>49</v>
      </c>
    </row>
    <row r="101" spans="1:18" hidden="1" x14ac:dyDescent="0.3">
      <c r="A101" s="2" t="s">
        <v>110</v>
      </c>
    </row>
    <row r="102" spans="1:18" x14ac:dyDescent="0.3">
      <c r="A102" s="2">
        <v>4</v>
      </c>
      <c r="B102" s="7" t="s">
        <v>111</v>
      </c>
      <c r="C102" s="7"/>
      <c r="D102" s="72" t="s">
        <v>112</v>
      </c>
      <c r="E102" s="72"/>
      <c r="F102" s="72"/>
      <c r="G102" s="26"/>
      <c r="H102" s="26"/>
      <c r="I102" s="26"/>
      <c r="J102" s="26"/>
      <c r="K102" s="27"/>
      <c r="L102" s="2"/>
    </row>
    <row r="103" spans="1:18" hidden="1" x14ac:dyDescent="0.3">
      <c r="A103" s="2" t="s">
        <v>100</v>
      </c>
    </row>
    <row r="104" spans="1:18" x14ac:dyDescent="0.3">
      <c r="A104" s="2">
        <v>9</v>
      </c>
      <c r="B104" s="12" t="s">
        <v>113</v>
      </c>
      <c r="C104" s="12"/>
      <c r="D104" s="53" t="s">
        <v>114</v>
      </c>
      <c r="E104" s="54"/>
      <c r="F104" s="54"/>
      <c r="G104" s="14" t="s">
        <v>103</v>
      </c>
      <c r="H104" s="24">
        <v>2</v>
      </c>
      <c r="I104" s="25"/>
      <c r="J104" s="17"/>
      <c r="K104" s="18">
        <f>IF(AND(H104= "",I104= ""), 0, ROUND(ROUND(J104, 2) * ROUND(IF(I104="",H104,I104),  3), 2))</f>
        <v>0</v>
      </c>
      <c r="L104" s="2"/>
      <c r="N104" s="19">
        <v>0.2</v>
      </c>
      <c r="R104" s="2">
        <v>66</v>
      </c>
    </row>
    <row r="105" spans="1:18" hidden="1" x14ac:dyDescent="0.3">
      <c r="A105" s="2" t="s">
        <v>70</v>
      </c>
    </row>
    <row r="106" spans="1:18" hidden="1" x14ac:dyDescent="0.3">
      <c r="A106" s="2" t="s">
        <v>46</v>
      </c>
    </row>
    <row r="107" spans="1:18" x14ac:dyDescent="0.3">
      <c r="A107" s="2" t="s">
        <v>47</v>
      </c>
      <c r="B107" s="20"/>
      <c r="C107" s="20"/>
      <c r="D107" s="55" t="s">
        <v>115</v>
      </c>
      <c r="E107" s="55"/>
      <c r="F107" s="55"/>
      <c r="G107" s="55"/>
      <c r="H107" s="55"/>
      <c r="I107" s="55"/>
      <c r="J107" s="55"/>
      <c r="K107" s="20"/>
    </row>
    <row r="108" spans="1:18" ht="20.399999999999999" customHeight="1" x14ac:dyDescent="0.3">
      <c r="A108" s="2" t="s">
        <v>60</v>
      </c>
      <c r="B108" s="21"/>
      <c r="C108" s="21"/>
      <c r="D108" s="71" t="s">
        <v>116</v>
      </c>
      <c r="E108" s="71"/>
      <c r="F108" s="71"/>
      <c r="G108" s="71"/>
      <c r="H108" s="71"/>
      <c r="I108" s="71"/>
      <c r="J108" s="71"/>
      <c r="K108" s="21"/>
    </row>
    <row r="109" spans="1:18" hidden="1" x14ac:dyDescent="0.3">
      <c r="A109" s="2" t="s">
        <v>49</v>
      </c>
    </row>
    <row r="110" spans="1:18" ht="15.6" x14ac:dyDescent="0.3">
      <c r="A110" s="2">
        <v>9</v>
      </c>
      <c r="B110" s="12" t="s">
        <v>117</v>
      </c>
      <c r="C110" s="12"/>
      <c r="D110" s="53" t="s">
        <v>118</v>
      </c>
      <c r="E110" s="54"/>
      <c r="F110" s="54"/>
      <c r="G110" s="14" t="s">
        <v>103</v>
      </c>
      <c r="H110" s="24">
        <v>11</v>
      </c>
      <c r="I110" s="25"/>
      <c r="J110" s="17"/>
      <c r="K110" s="18">
        <f>IF(AND(H110= "",I110= ""), 0, ROUND(ROUND(J110, 2) * ROUND(IF(I110="",H110,I110),  3), 2))</f>
        <v>0</v>
      </c>
      <c r="L110" s="2"/>
      <c r="N110" s="19">
        <v>0.2</v>
      </c>
      <c r="R110" s="2">
        <v>66</v>
      </c>
    </row>
    <row r="111" spans="1:18" hidden="1" x14ac:dyDescent="0.3">
      <c r="A111" s="2" t="s">
        <v>70</v>
      </c>
    </row>
    <row r="112" spans="1:18" hidden="1" x14ac:dyDescent="0.3">
      <c r="A112" s="2" t="s">
        <v>46</v>
      </c>
    </row>
    <row r="113" spans="1:18" x14ac:dyDescent="0.3">
      <c r="A113" s="2" t="s">
        <v>47</v>
      </c>
      <c r="B113" s="20"/>
      <c r="C113" s="20"/>
      <c r="D113" s="55" t="s">
        <v>104</v>
      </c>
      <c r="E113" s="55"/>
      <c r="F113" s="55"/>
      <c r="G113" s="55"/>
      <c r="H113" s="55"/>
      <c r="I113" s="55"/>
      <c r="J113" s="55"/>
      <c r="K113" s="20"/>
    </row>
    <row r="114" spans="1:18" ht="20.399999999999999" customHeight="1" x14ac:dyDescent="0.3">
      <c r="A114" s="2" t="s">
        <v>60</v>
      </c>
      <c r="B114" s="21"/>
      <c r="C114" s="21"/>
      <c r="D114" s="71" t="s">
        <v>119</v>
      </c>
      <c r="E114" s="71"/>
      <c r="F114" s="71"/>
      <c r="G114" s="71"/>
      <c r="H114" s="71"/>
      <c r="I114" s="71"/>
      <c r="J114" s="71"/>
      <c r="K114" s="21"/>
    </row>
    <row r="115" spans="1:18" hidden="1" x14ac:dyDescent="0.3">
      <c r="A115" s="2" t="s">
        <v>49</v>
      </c>
    </row>
    <row r="116" spans="1:18" ht="20.399999999999999" customHeight="1" x14ac:dyDescent="0.3">
      <c r="A116" s="2">
        <v>9</v>
      </c>
      <c r="B116" s="12" t="s">
        <v>120</v>
      </c>
      <c r="C116" s="12"/>
      <c r="D116" s="53" t="s">
        <v>121</v>
      </c>
      <c r="E116" s="54"/>
      <c r="F116" s="54"/>
      <c r="G116" s="14" t="s">
        <v>108</v>
      </c>
      <c r="H116" s="24">
        <v>0</v>
      </c>
      <c r="I116" s="25"/>
      <c r="J116" s="17"/>
      <c r="K116" s="18">
        <f>IF(AND(H116= "",I116= ""), 0, ROUND(ROUND(J116, 2) * ROUND(IF(I116="",H116,I116),  3), 2))</f>
        <v>0</v>
      </c>
      <c r="L116" s="2"/>
      <c r="N116" s="19">
        <v>0.2</v>
      </c>
      <c r="R116" s="2">
        <v>66</v>
      </c>
    </row>
    <row r="117" spans="1:18" hidden="1" x14ac:dyDescent="0.3">
      <c r="A117" s="2" t="s">
        <v>46</v>
      </c>
    </row>
    <row r="118" spans="1:18" ht="20.399999999999999" customHeight="1" x14ac:dyDescent="0.3">
      <c r="A118" s="2" t="s">
        <v>47</v>
      </c>
      <c r="B118" s="20"/>
      <c r="C118" s="20"/>
      <c r="D118" s="55" t="s">
        <v>109</v>
      </c>
      <c r="E118" s="55"/>
      <c r="F118" s="55"/>
      <c r="G118" s="55"/>
      <c r="H118" s="55"/>
      <c r="I118" s="55"/>
      <c r="J118" s="55"/>
      <c r="K118" s="20"/>
    </row>
    <row r="119" spans="1:18" hidden="1" x14ac:dyDescent="0.3">
      <c r="A119" s="2" t="s">
        <v>49</v>
      </c>
    </row>
    <row r="120" spans="1:18" ht="15.6" x14ac:dyDescent="0.3">
      <c r="A120" s="2">
        <v>9</v>
      </c>
      <c r="B120" s="12" t="s">
        <v>122</v>
      </c>
      <c r="C120" s="12"/>
      <c r="D120" s="53" t="s">
        <v>123</v>
      </c>
      <c r="E120" s="54"/>
      <c r="F120" s="54"/>
      <c r="G120" s="14" t="s">
        <v>103</v>
      </c>
      <c r="H120" s="24">
        <v>4</v>
      </c>
      <c r="I120" s="25"/>
      <c r="J120" s="17"/>
      <c r="K120" s="18">
        <f>IF(AND(H120= "",I120= ""), 0, ROUND(ROUND(J120, 2) * ROUND(IF(I120="",H120,I120),  3), 2))</f>
        <v>0</v>
      </c>
      <c r="L120" s="2"/>
      <c r="N120" s="19">
        <v>0.2</v>
      </c>
      <c r="R120" s="2">
        <v>66</v>
      </c>
    </row>
    <row r="121" spans="1:18" hidden="1" x14ac:dyDescent="0.3">
      <c r="A121" s="2" t="s">
        <v>70</v>
      </c>
    </row>
    <row r="122" spans="1:18" hidden="1" x14ac:dyDescent="0.3">
      <c r="A122" s="2" t="s">
        <v>46</v>
      </c>
    </row>
    <row r="123" spans="1:18" x14ac:dyDescent="0.3">
      <c r="A123" s="2" t="s">
        <v>47</v>
      </c>
      <c r="B123" s="20"/>
      <c r="C123" s="20"/>
      <c r="D123" s="55" t="s">
        <v>104</v>
      </c>
      <c r="E123" s="55"/>
      <c r="F123" s="55"/>
      <c r="G123" s="55"/>
      <c r="H123" s="55"/>
      <c r="I123" s="55"/>
      <c r="J123" s="55"/>
      <c r="K123" s="20"/>
    </row>
    <row r="124" spans="1:18" ht="20.399999999999999" customHeight="1" x14ac:dyDescent="0.3">
      <c r="A124" s="2" t="s">
        <v>60</v>
      </c>
      <c r="B124" s="21"/>
      <c r="C124" s="21"/>
      <c r="D124" s="71" t="s">
        <v>124</v>
      </c>
      <c r="E124" s="71"/>
      <c r="F124" s="71"/>
      <c r="G124" s="71"/>
      <c r="H124" s="71"/>
      <c r="I124" s="71"/>
      <c r="J124" s="71"/>
      <c r="K124" s="21"/>
    </row>
    <row r="125" spans="1:18" hidden="1" x14ac:dyDescent="0.3">
      <c r="A125" s="2" t="s">
        <v>49</v>
      </c>
    </row>
    <row r="126" spans="1:18" ht="15.6" x14ac:dyDescent="0.3">
      <c r="A126" s="2">
        <v>9</v>
      </c>
      <c r="B126" s="12" t="s">
        <v>125</v>
      </c>
      <c r="C126" s="12"/>
      <c r="D126" s="53" t="s">
        <v>126</v>
      </c>
      <c r="E126" s="54"/>
      <c r="F126" s="54"/>
      <c r="G126" s="14" t="s">
        <v>127</v>
      </c>
      <c r="H126" s="24">
        <v>200</v>
      </c>
      <c r="I126" s="25"/>
      <c r="J126" s="17"/>
      <c r="K126" s="18">
        <f>IF(AND(H126= "",I126= ""), 0, ROUND(ROUND(J126, 2) * ROUND(IF(I126="",H126,I126),  3), 2))</f>
        <v>0</v>
      </c>
      <c r="L126" s="2"/>
      <c r="N126" s="19">
        <v>0.2</v>
      </c>
      <c r="R126" s="2">
        <v>66</v>
      </c>
    </row>
    <row r="127" spans="1:18" hidden="1" x14ac:dyDescent="0.3">
      <c r="A127" s="2" t="s">
        <v>128</v>
      </c>
    </row>
    <row r="128" spans="1:18" hidden="1" x14ac:dyDescent="0.3">
      <c r="A128" s="2" t="s">
        <v>70</v>
      </c>
    </row>
    <row r="129" spans="1:18" hidden="1" x14ac:dyDescent="0.3">
      <c r="A129" s="2" t="s">
        <v>46</v>
      </c>
    </row>
    <row r="130" spans="1:18" ht="40.799999999999997" customHeight="1" x14ac:dyDescent="0.3">
      <c r="A130" s="2" t="s">
        <v>47</v>
      </c>
      <c r="B130" s="20"/>
      <c r="C130" s="20"/>
      <c r="D130" s="73" t="s">
        <v>129</v>
      </c>
      <c r="E130" s="55"/>
      <c r="F130" s="55"/>
      <c r="G130" s="55"/>
      <c r="H130" s="55"/>
      <c r="I130" s="55"/>
      <c r="J130" s="55"/>
      <c r="K130" s="20"/>
    </row>
    <row r="131" spans="1:18" ht="20.399999999999999" customHeight="1" x14ac:dyDescent="0.3">
      <c r="A131" s="2" t="s">
        <v>60</v>
      </c>
      <c r="B131" s="21"/>
      <c r="C131" s="21"/>
      <c r="D131" s="71" t="s">
        <v>130</v>
      </c>
      <c r="E131" s="71"/>
      <c r="F131" s="71"/>
      <c r="G131" s="71"/>
      <c r="H131" s="71"/>
      <c r="I131" s="71"/>
      <c r="J131" s="71"/>
      <c r="K131" s="21"/>
    </row>
    <row r="132" spans="1:18" hidden="1" x14ac:dyDescent="0.3">
      <c r="A132" s="2" t="s">
        <v>49</v>
      </c>
    </row>
    <row r="133" spans="1:18" ht="20.399999999999999" customHeight="1" x14ac:dyDescent="0.3">
      <c r="A133" s="2">
        <v>9</v>
      </c>
      <c r="B133" s="12" t="s">
        <v>131</v>
      </c>
      <c r="C133" s="12"/>
      <c r="D133" s="53" t="s">
        <v>132</v>
      </c>
      <c r="E133" s="54"/>
      <c r="F133" s="54"/>
      <c r="G133" s="14" t="s">
        <v>103</v>
      </c>
      <c r="H133" s="24">
        <v>8</v>
      </c>
      <c r="I133" s="25"/>
      <c r="J133" s="17"/>
      <c r="K133" s="18">
        <f>IF(AND(H133= "",I133= ""), 0, ROUND(ROUND(J133, 2) * ROUND(IF(I133="",H133,I133),  3), 2))</f>
        <v>0</v>
      </c>
      <c r="L133" s="2"/>
      <c r="N133" s="19">
        <v>0.2</v>
      </c>
      <c r="R133" s="2">
        <v>66</v>
      </c>
    </row>
    <row r="134" spans="1:18" hidden="1" x14ac:dyDescent="0.3">
      <c r="A134" s="2" t="s">
        <v>70</v>
      </c>
    </row>
    <row r="135" spans="1:18" hidden="1" x14ac:dyDescent="0.3">
      <c r="A135" s="2" t="s">
        <v>46</v>
      </c>
    </row>
    <row r="136" spans="1:18" x14ac:dyDescent="0.3">
      <c r="A136" s="2" t="s">
        <v>47</v>
      </c>
      <c r="B136" s="20"/>
      <c r="C136" s="20"/>
      <c r="D136" s="55" t="s">
        <v>133</v>
      </c>
      <c r="E136" s="55"/>
      <c r="F136" s="55"/>
      <c r="G136" s="55"/>
      <c r="H136" s="55"/>
      <c r="I136" s="55"/>
      <c r="J136" s="55"/>
      <c r="K136" s="20"/>
    </row>
    <row r="137" spans="1:18" ht="20.399999999999999" customHeight="1" x14ac:dyDescent="0.3">
      <c r="A137" s="2" t="s">
        <v>60</v>
      </c>
      <c r="B137" s="21"/>
      <c r="C137" s="21"/>
      <c r="D137" s="71" t="s">
        <v>134</v>
      </c>
      <c r="E137" s="71"/>
      <c r="F137" s="71"/>
      <c r="G137" s="71"/>
      <c r="H137" s="71"/>
      <c r="I137" s="71"/>
      <c r="J137" s="71"/>
      <c r="K137" s="21"/>
    </row>
    <row r="138" spans="1:18" hidden="1" x14ac:dyDescent="0.3">
      <c r="A138" s="2" t="s">
        <v>49</v>
      </c>
    </row>
    <row r="139" spans="1:18" hidden="1" x14ac:dyDescent="0.3">
      <c r="A139" s="2" t="s">
        <v>110</v>
      </c>
    </row>
    <row r="140" spans="1:18" x14ac:dyDescent="0.3">
      <c r="A140" s="2" t="s">
        <v>34</v>
      </c>
      <c r="B140" s="13"/>
      <c r="C140" s="13"/>
      <c r="D140" s="56"/>
      <c r="E140" s="56"/>
      <c r="F140" s="56"/>
      <c r="K140" s="13"/>
    </row>
    <row r="141" spans="1:18" x14ac:dyDescent="0.3">
      <c r="B141" s="13"/>
      <c r="C141" s="13"/>
      <c r="D141" s="59" t="s">
        <v>87</v>
      </c>
      <c r="E141" s="60"/>
      <c r="F141" s="60"/>
      <c r="G141" s="57"/>
      <c r="H141" s="57"/>
      <c r="I141" s="57"/>
      <c r="J141" s="57"/>
      <c r="K141" s="58"/>
    </row>
    <row r="142" spans="1:18" x14ac:dyDescent="0.3">
      <c r="B142" s="13"/>
      <c r="C142" s="13"/>
      <c r="D142" s="62"/>
      <c r="E142" s="48"/>
      <c r="F142" s="48"/>
      <c r="G142" s="48"/>
      <c r="H142" s="48"/>
      <c r="I142" s="48"/>
      <c r="J142" s="48"/>
      <c r="K142" s="61"/>
    </row>
    <row r="143" spans="1:18" x14ac:dyDescent="0.3">
      <c r="B143" s="13"/>
      <c r="C143" s="13"/>
      <c r="D143" s="65" t="s">
        <v>52</v>
      </c>
      <c r="E143" s="66"/>
      <c r="F143" s="66"/>
      <c r="G143" s="63">
        <f>SUMIF(L76:L140, IF(L75="","",L75), K76:K140)</f>
        <v>0</v>
      </c>
      <c r="H143" s="63"/>
      <c r="I143" s="63"/>
      <c r="J143" s="63"/>
      <c r="K143" s="64"/>
    </row>
    <row r="144" spans="1:18" x14ac:dyDescent="0.3">
      <c r="B144" s="13"/>
      <c r="C144" s="13"/>
      <c r="D144" s="65" t="s">
        <v>53</v>
      </c>
      <c r="E144" s="66"/>
      <c r="F144" s="66"/>
      <c r="G144" s="63">
        <f>ROUND(SUMIF(L76:L140, IF(L75="","",L75), K76:K140) * 0.2, 2)</f>
        <v>0</v>
      </c>
      <c r="H144" s="63"/>
      <c r="I144" s="63"/>
      <c r="J144" s="63"/>
      <c r="K144" s="64"/>
    </row>
    <row r="145" spans="1:18" x14ac:dyDescent="0.3">
      <c r="B145" s="13"/>
      <c r="C145" s="13"/>
      <c r="D145" s="69" t="s">
        <v>54</v>
      </c>
      <c r="E145" s="70"/>
      <c r="F145" s="70"/>
      <c r="G145" s="67">
        <f>SUM(G143:G144)</f>
        <v>0</v>
      </c>
      <c r="H145" s="67"/>
      <c r="I145" s="67"/>
      <c r="J145" s="67"/>
      <c r="K145" s="68"/>
    </row>
    <row r="146" spans="1:18" ht="31.2" customHeight="1" x14ac:dyDescent="0.3">
      <c r="A146" s="2">
        <v>3</v>
      </c>
      <c r="B146" s="7" t="s">
        <v>135</v>
      </c>
      <c r="C146" s="7"/>
      <c r="D146" s="51" t="s">
        <v>136</v>
      </c>
      <c r="E146" s="51"/>
      <c r="F146" s="51"/>
      <c r="G146" s="8"/>
      <c r="H146" s="8"/>
      <c r="I146" s="8"/>
      <c r="J146" s="8"/>
      <c r="K146" s="9"/>
      <c r="L146" s="2"/>
    </row>
    <row r="147" spans="1:18" hidden="1" x14ac:dyDescent="0.3">
      <c r="A147" s="2" t="s">
        <v>88</v>
      </c>
    </row>
    <row r="148" spans="1:18" x14ac:dyDescent="0.3">
      <c r="A148" s="2">
        <v>4</v>
      </c>
      <c r="B148" s="7" t="s">
        <v>137</v>
      </c>
      <c r="C148" s="7"/>
      <c r="D148" s="72" t="s">
        <v>138</v>
      </c>
      <c r="E148" s="72"/>
      <c r="F148" s="72"/>
      <c r="G148" s="26"/>
      <c r="H148" s="26"/>
      <c r="I148" s="26"/>
      <c r="J148" s="26"/>
      <c r="K148" s="27"/>
      <c r="L148" s="2"/>
    </row>
    <row r="149" spans="1:18" hidden="1" x14ac:dyDescent="0.3">
      <c r="A149" s="2" t="s">
        <v>100</v>
      </c>
    </row>
    <row r="150" spans="1:18" x14ac:dyDescent="0.3">
      <c r="A150" s="2">
        <v>9</v>
      </c>
      <c r="B150" s="12" t="s">
        <v>139</v>
      </c>
      <c r="C150" s="12"/>
      <c r="D150" s="53" t="s">
        <v>140</v>
      </c>
      <c r="E150" s="54"/>
      <c r="F150" s="54"/>
      <c r="G150" s="14" t="s">
        <v>103</v>
      </c>
      <c r="H150" s="24">
        <v>34</v>
      </c>
      <c r="I150" s="25"/>
      <c r="J150" s="17"/>
      <c r="K150" s="18">
        <f>IF(AND(H150= "",I150= ""), 0, ROUND(ROUND(J150, 2) * ROUND(IF(I150="",H150,I150),  3), 2))</f>
        <v>0</v>
      </c>
      <c r="L150" s="2"/>
      <c r="N150" s="19">
        <v>0.2</v>
      </c>
      <c r="R150" s="2">
        <v>66</v>
      </c>
    </row>
    <row r="151" spans="1:18" hidden="1" x14ac:dyDescent="0.3">
      <c r="A151" s="2" t="s">
        <v>70</v>
      </c>
    </row>
    <row r="152" spans="1:18" x14ac:dyDescent="0.3">
      <c r="A152" s="2" t="s">
        <v>47</v>
      </c>
      <c r="B152" s="20"/>
      <c r="C152" s="20"/>
      <c r="D152" s="55" t="s">
        <v>115</v>
      </c>
      <c r="E152" s="55"/>
      <c r="F152" s="55"/>
      <c r="G152" s="55"/>
      <c r="H152" s="55"/>
      <c r="I152" s="55"/>
      <c r="J152" s="55"/>
      <c r="K152" s="20"/>
    </row>
    <row r="153" spans="1:18" ht="20.399999999999999" customHeight="1" x14ac:dyDescent="0.3">
      <c r="A153" s="2" t="s">
        <v>60</v>
      </c>
      <c r="B153" s="21"/>
      <c r="C153" s="21"/>
      <c r="D153" s="71" t="s">
        <v>141</v>
      </c>
      <c r="E153" s="71"/>
      <c r="F153" s="71"/>
      <c r="G153" s="71"/>
      <c r="H153" s="71"/>
      <c r="I153" s="71"/>
      <c r="J153" s="71"/>
      <c r="K153" s="21"/>
    </row>
    <row r="154" spans="1:18" hidden="1" x14ac:dyDescent="0.3">
      <c r="A154" s="2" t="s">
        <v>49</v>
      </c>
    </row>
    <row r="155" spans="1:18" x14ac:dyDescent="0.3">
      <c r="A155" s="2">
        <v>9</v>
      </c>
      <c r="B155" s="12" t="s">
        <v>142</v>
      </c>
      <c r="C155" s="12"/>
      <c r="D155" s="53" t="s">
        <v>143</v>
      </c>
      <c r="E155" s="54"/>
      <c r="F155" s="54"/>
      <c r="G155" s="14" t="s">
        <v>103</v>
      </c>
      <c r="H155" s="24">
        <v>1</v>
      </c>
      <c r="I155" s="25"/>
      <c r="J155" s="17"/>
      <c r="K155" s="18">
        <f>IF(AND(H155= "",I155= ""), 0, ROUND(ROUND(J155, 2) * ROUND(IF(I155="",H155,I155),  3), 2))</f>
        <v>0</v>
      </c>
      <c r="L155" s="2"/>
      <c r="N155" s="19">
        <v>0.2</v>
      </c>
      <c r="R155" s="2">
        <v>66</v>
      </c>
    </row>
    <row r="156" spans="1:18" hidden="1" x14ac:dyDescent="0.3">
      <c r="A156" s="2" t="s">
        <v>70</v>
      </c>
    </row>
    <row r="157" spans="1:18" x14ac:dyDescent="0.3">
      <c r="A157" s="2" t="s">
        <v>47</v>
      </c>
      <c r="B157" s="20"/>
      <c r="C157" s="20"/>
      <c r="D157" s="55" t="s">
        <v>115</v>
      </c>
      <c r="E157" s="55"/>
      <c r="F157" s="55"/>
      <c r="G157" s="55"/>
      <c r="H157" s="55"/>
      <c r="I157" s="55"/>
      <c r="J157" s="55"/>
      <c r="K157" s="20"/>
    </row>
    <row r="158" spans="1:18" ht="20.399999999999999" customHeight="1" x14ac:dyDescent="0.3">
      <c r="A158" s="2" t="s">
        <v>60</v>
      </c>
      <c r="B158" s="21"/>
      <c r="C158" s="21"/>
      <c r="D158" s="71" t="s">
        <v>144</v>
      </c>
      <c r="E158" s="71"/>
      <c r="F158" s="71"/>
      <c r="G158" s="71"/>
      <c r="H158" s="71"/>
      <c r="I158" s="71"/>
      <c r="J158" s="71"/>
      <c r="K158" s="21"/>
    </row>
    <row r="159" spans="1:18" hidden="1" x14ac:dyDescent="0.3">
      <c r="A159" s="2" t="s">
        <v>49</v>
      </c>
    </row>
    <row r="160" spans="1:18" x14ac:dyDescent="0.3">
      <c r="A160" s="2">
        <v>9</v>
      </c>
      <c r="B160" s="12" t="s">
        <v>145</v>
      </c>
      <c r="C160" s="12"/>
      <c r="D160" s="53" t="s">
        <v>146</v>
      </c>
      <c r="E160" s="54"/>
      <c r="F160" s="54"/>
      <c r="G160" s="14" t="s">
        <v>127</v>
      </c>
      <c r="H160" s="24">
        <v>2043</v>
      </c>
      <c r="I160" s="25"/>
      <c r="J160" s="17"/>
      <c r="K160" s="18">
        <f>IF(AND(H160= "",I160= ""), 0, ROUND(ROUND(J160, 2) * ROUND(IF(I160="",H160,I160),  3), 2))</f>
        <v>0</v>
      </c>
      <c r="L160" s="2"/>
      <c r="N160" s="19">
        <v>0.2</v>
      </c>
      <c r="R160" s="2">
        <v>66</v>
      </c>
    </row>
    <row r="161" spans="1:18" hidden="1" x14ac:dyDescent="0.3">
      <c r="A161" s="2" t="s">
        <v>70</v>
      </c>
    </row>
    <row r="162" spans="1:18" hidden="1" x14ac:dyDescent="0.3">
      <c r="A162" s="2" t="s">
        <v>46</v>
      </c>
    </row>
    <row r="163" spans="1:18" ht="40.799999999999997" customHeight="1" x14ac:dyDescent="0.3">
      <c r="A163" s="2" t="s">
        <v>47</v>
      </c>
      <c r="B163" s="20"/>
      <c r="C163" s="20"/>
      <c r="D163" s="73" t="s">
        <v>147</v>
      </c>
      <c r="E163" s="55"/>
      <c r="F163" s="55"/>
      <c r="G163" s="55"/>
      <c r="H163" s="55"/>
      <c r="I163" s="55"/>
      <c r="J163" s="55"/>
      <c r="K163" s="20"/>
    </row>
    <row r="164" spans="1:18" hidden="1" x14ac:dyDescent="0.3">
      <c r="A164" s="2" t="s">
        <v>49</v>
      </c>
    </row>
    <row r="165" spans="1:18" x14ac:dyDescent="0.3">
      <c r="A165" s="2">
        <v>9</v>
      </c>
      <c r="B165" s="12" t="s">
        <v>148</v>
      </c>
      <c r="C165" s="12"/>
      <c r="D165" s="53" t="s">
        <v>149</v>
      </c>
      <c r="E165" s="54"/>
      <c r="F165" s="54"/>
      <c r="G165" s="14" t="s">
        <v>108</v>
      </c>
      <c r="H165" s="24">
        <v>0</v>
      </c>
      <c r="I165" s="25"/>
      <c r="J165" s="17"/>
      <c r="K165" s="18">
        <f>IF(AND(H165= "",I165= ""), 0, ROUND(ROUND(J165, 2) * ROUND(IF(I165="",H165,I165),  3), 2))</f>
        <v>0</v>
      </c>
      <c r="L165" s="2"/>
      <c r="N165" s="19">
        <v>0.2</v>
      </c>
      <c r="R165" s="2">
        <v>66</v>
      </c>
    </row>
    <row r="166" spans="1:18" hidden="1" x14ac:dyDescent="0.3">
      <c r="A166" s="2" t="s">
        <v>46</v>
      </c>
    </row>
    <row r="167" spans="1:18" hidden="1" x14ac:dyDescent="0.3">
      <c r="A167" s="2" t="s">
        <v>49</v>
      </c>
    </row>
    <row r="168" spans="1:18" x14ac:dyDescent="0.3">
      <c r="A168" s="2">
        <v>9</v>
      </c>
      <c r="B168" s="12" t="s">
        <v>150</v>
      </c>
      <c r="C168" s="12"/>
      <c r="D168" s="53" t="s">
        <v>151</v>
      </c>
      <c r="E168" s="54"/>
      <c r="F168" s="54"/>
      <c r="G168" s="14" t="s">
        <v>5</v>
      </c>
      <c r="H168" s="22">
        <v>340</v>
      </c>
      <c r="I168" s="23"/>
      <c r="J168" s="17"/>
      <c r="K168" s="18">
        <f>IF(AND(H168= "",I168= ""), 0, ROUND(ROUND(J168, 2) * ROUND(IF(I168="",H168,I168),  2), 2))</f>
        <v>0</v>
      </c>
      <c r="L168" s="2"/>
      <c r="N168" s="19">
        <v>0.2</v>
      </c>
      <c r="R168" s="2">
        <v>66</v>
      </c>
    </row>
    <row r="169" spans="1:18" hidden="1" x14ac:dyDescent="0.3">
      <c r="A169" s="2" t="s">
        <v>70</v>
      </c>
    </row>
    <row r="170" spans="1:18" x14ac:dyDescent="0.3">
      <c r="A170" s="2" t="s">
        <v>47</v>
      </c>
      <c r="B170" s="20"/>
      <c r="C170" s="20"/>
      <c r="D170" s="55" t="s">
        <v>152</v>
      </c>
      <c r="E170" s="55"/>
      <c r="F170" s="55"/>
      <c r="G170" s="55"/>
      <c r="H170" s="55"/>
      <c r="I170" s="55"/>
      <c r="J170" s="55"/>
      <c r="K170" s="20"/>
    </row>
    <row r="171" spans="1:18" ht="20.399999999999999" customHeight="1" x14ac:dyDescent="0.3">
      <c r="A171" s="2" t="s">
        <v>60</v>
      </c>
      <c r="B171" s="21"/>
      <c r="C171" s="21"/>
      <c r="D171" s="71" t="s">
        <v>153</v>
      </c>
      <c r="E171" s="71"/>
      <c r="F171" s="71"/>
      <c r="G171" s="71"/>
      <c r="H171" s="71"/>
      <c r="I171" s="71"/>
      <c r="J171" s="71"/>
      <c r="K171" s="21"/>
    </row>
    <row r="172" spans="1:18" hidden="1" x14ac:dyDescent="0.3">
      <c r="A172" s="2" t="s">
        <v>49</v>
      </c>
    </row>
    <row r="173" spans="1:18" x14ac:dyDescent="0.3">
      <c r="A173" s="2">
        <v>9</v>
      </c>
      <c r="B173" s="12" t="s">
        <v>154</v>
      </c>
      <c r="C173" s="12"/>
      <c r="D173" s="53" t="s">
        <v>155</v>
      </c>
      <c r="E173" s="54"/>
      <c r="F173" s="54"/>
      <c r="G173" s="14" t="s">
        <v>91</v>
      </c>
      <c r="H173" s="24">
        <v>0</v>
      </c>
      <c r="I173" s="25"/>
      <c r="J173" s="17"/>
      <c r="K173" s="18">
        <f>IF(AND(H173= "",I173= ""), 0, ROUND(ROUND(J173, 2) * ROUND(IF(I173="",H173,I173),  3), 2))</f>
        <v>0</v>
      </c>
      <c r="L173" s="2"/>
      <c r="N173" s="19">
        <v>0.2</v>
      </c>
      <c r="R173" s="2">
        <v>66</v>
      </c>
    </row>
    <row r="174" spans="1:18" hidden="1" x14ac:dyDescent="0.3">
      <c r="A174" s="2" t="s">
        <v>46</v>
      </c>
    </row>
    <row r="175" spans="1:18" x14ac:dyDescent="0.3">
      <c r="A175" s="2" t="s">
        <v>47</v>
      </c>
      <c r="B175" s="20"/>
      <c r="C175" s="20"/>
      <c r="D175" s="55" t="s">
        <v>156</v>
      </c>
      <c r="E175" s="55"/>
      <c r="F175" s="55"/>
      <c r="G175" s="55"/>
      <c r="H175" s="55"/>
      <c r="I175" s="55"/>
      <c r="J175" s="55"/>
      <c r="K175" s="20"/>
    </row>
    <row r="176" spans="1:18" ht="20.399999999999999" customHeight="1" x14ac:dyDescent="0.3">
      <c r="A176" s="2" t="s">
        <v>60</v>
      </c>
      <c r="B176" s="21"/>
      <c r="C176" s="21"/>
      <c r="D176" s="74" t="s">
        <v>157</v>
      </c>
      <c r="E176" s="71"/>
      <c r="F176" s="71"/>
      <c r="G176" s="71"/>
      <c r="H176" s="71"/>
      <c r="I176" s="71"/>
      <c r="J176" s="71"/>
      <c r="K176" s="21"/>
    </row>
    <row r="177" spans="1:18" hidden="1" x14ac:dyDescent="0.3">
      <c r="A177" s="2" t="s">
        <v>49</v>
      </c>
    </row>
    <row r="178" spans="1:18" hidden="1" x14ac:dyDescent="0.3">
      <c r="A178" s="2" t="s">
        <v>110</v>
      </c>
    </row>
    <row r="179" spans="1:18" x14ac:dyDescent="0.3">
      <c r="A179" s="2">
        <v>4</v>
      </c>
      <c r="B179" s="7" t="s">
        <v>158</v>
      </c>
      <c r="C179" s="7"/>
      <c r="D179" s="72" t="s">
        <v>159</v>
      </c>
      <c r="E179" s="72"/>
      <c r="F179" s="72"/>
      <c r="G179" s="26"/>
      <c r="H179" s="26"/>
      <c r="I179" s="26"/>
      <c r="J179" s="26"/>
      <c r="K179" s="27"/>
      <c r="L179" s="2"/>
    </row>
    <row r="180" spans="1:18" hidden="1" x14ac:dyDescent="0.3">
      <c r="A180" s="2" t="s">
        <v>100</v>
      </c>
    </row>
    <row r="181" spans="1:18" x14ac:dyDescent="0.3">
      <c r="A181" s="2">
        <v>9</v>
      </c>
      <c r="B181" s="12" t="s">
        <v>160</v>
      </c>
      <c r="C181" s="12"/>
      <c r="D181" s="53" t="s">
        <v>161</v>
      </c>
      <c r="E181" s="54"/>
      <c r="F181" s="54"/>
      <c r="G181" s="14" t="s">
        <v>5</v>
      </c>
      <c r="H181" s="22">
        <v>23</v>
      </c>
      <c r="I181" s="23"/>
      <c r="J181" s="17"/>
      <c r="K181" s="18">
        <f>IF(AND(H181= "",I181= ""), 0, ROUND(ROUND(J181, 2) * ROUND(IF(I181="",H181,I181),  2), 2))</f>
        <v>0</v>
      </c>
      <c r="L181" s="2"/>
      <c r="N181" s="19">
        <v>0.2</v>
      </c>
      <c r="R181" s="2">
        <v>66</v>
      </c>
    </row>
    <row r="182" spans="1:18" hidden="1" x14ac:dyDescent="0.3">
      <c r="A182" s="2" t="s">
        <v>128</v>
      </c>
    </row>
    <row r="183" spans="1:18" hidden="1" x14ac:dyDescent="0.3">
      <c r="A183" s="2" t="s">
        <v>162</v>
      </c>
    </row>
    <row r="184" spans="1:18" hidden="1" x14ac:dyDescent="0.3">
      <c r="A184" s="2" t="s">
        <v>70</v>
      </c>
    </row>
    <row r="185" spans="1:18" hidden="1" x14ac:dyDescent="0.3">
      <c r="A185" s="2" t="s">
        <v>46</v>
      </c>
    </row>
    <row r="186" spans="1:18" x14ac:dyDescent="0.3">
      <c r="A186" s="2" t="s">
        <v>47</v>
      </c>
      <c r="B186" s="20"/>
      <c r="C186" s="20"/>
      <c r="D186" s="55" t="s">
        <v>163</v>
      </c>
      <c r="E186" s="55"/>
      <c r="F186" s="55"/>
      <c r="G186" s="55"/>
      <c r="H186" s="55"/>
      <c r="I186" s="55"/>
      <c r="J186" s="55"/>
      <c r="K186" s="20"/>
    </row>
    <row r="187" spans="1:18" ht="20.399999999999999" customHeight="1" x14ac:dyDescent="0.3">
      <c r="A187" s="2" t="s">
        <v>60</v>
      </c>
      <c r="B187" s="21"/>
      <c r="C187" s="21"/>
      <c r="D187" s="71" t="s">
        <v>164</v>
      </c>
      <c r="E187" s="71"/>
      <c r="F187" s="71"/>
      <c r="G187" s="71"/>
      <c r="H187" s="71"/>
      <c r="I187" s="71"/>
      <c r="J187" s="71"/>
      <c r="K187" s="21"/>
    </row>
    <row r="188" spans="1:18" hidden="1" x14ac:dyDescent="0.3">
      <c r="A188" s="2" t="s">
        <v>49</v>
      </c>
    </row>
    <row r="189" spans="1:18" ht="15.6" x14ac:dyDescent="0.3">
      <c r="A189" s="2">
        <v>9</v>
      </c>
      <c r="B189" s="12" t="s">
        <v>165</v>
      </c>
      <c r="C189" s="12"/>
      <c r="D189" s="53" t="s">
        <v>166</v>
      </c>
      <c r="E189" s="54"/>
      <c r="F189" s="54"/>
      <c r="G189" s="14" t="s">
        <v>167</v>
      </c>
      <c r="H189" s="22">
        <v>1</v>
      </c>
      <c r="I189" s="23"/>
      <c r="J189" s="17"/>
      <c r="K189" s="18">
        <f>IF(AND(H189= "",I189= ""), 0, ROUND(ROUND(J189, 2) * ROUND(IF(I189="",H189,I189),  2), 2))</f>
        <v>0</v>
      </c>
      <c r="L189" s="2" t="s">
        <v>168</v>
      </c>
      <c r="M189" s="2">
        <v>16944</v>
      </c>
      <c r="N189" s="19">
        <v>0.2</v>
      </c>
      <c r="R189" s="2">
        <v>66</v>
      </c>
    </row>
    <row r="190" spans="1:18" hidden="1" x14ac:dyDescent="0.3">
      <c r="A190" s="2" t="s">
        <v>46</v>
      </c>
    </row>
    <row r="191" spans="1:18" x14ac:dyDescent="0.3">
      <c r="A191" s="2" t="s">
        <v>47</v>
      </c>
      <c r="B191" s="20"/>
      <c r="C191" s="20"/>
      <c r="D191" s="55" t="s">
        <v>169</v>
      </c>
      <c r="E191" s="55"/>
      <c r="F191" s="55"/>
      <c r="G191" s="55"/>
      <c r="H191" s="55"/>
      <c r="I191" s="55"/>
      <c r="J191" s="55"/>
      <c r="K191" s="20"/>
    </row>
    <row r="192" spans="1:18" ht="20.399999999999999" customHeight="1" x14ac:dyDescent="0.3">
      <c r="A192" s="2" t="s">
        <v>60</v>
      </c>
      <c r="B192" s="21"/>
      <c r="C192" s="21"/>
      <c r="D192" s="71" t="s">
        <v>170</v>
      </c>
      <c r="E192" s="71"/>
      <c r="F192" s="71"/>
      <c r="G192" s="71"/>
      <c r="H192" s="71"/>
      <c r="I192" s="71"/>
      <c r="J192" s="71"/>
      <c r="K192" s="21"/>
    </row>
    <row r="193" spans="1:18" hidden="1" x14ac:dyDescent="0.3">
      <c r="A193" s="2" t="s">
        <v>49</v>
      </c>
    </row>
    <row r="194" spans="1:18" hidden="1" x14ac:dyDescent="0.3">
      <c r="A194" s="2" t="s">
        <v>110</v>
      </c>
    </row>
    <row r="195" spans="1:18" x14ac:dyDescent="0.3">
      <c r="A195" s="2">
        <v>4</v>
      </c>
      <c r="B195" s="7" t="s">
        <v>171</v>
      </c>
      <c r="C195" s="7"/>
      <c r="D195" s="72" t="s">
        <v>172</v>
      </c>
      <c r="E195" s="72"/>
      <c r="F195" s="72"/>
      <c r="G195" s="26"/>
      <c r="H195" s="26"/>
      <c r="I195" s="26"/>
      <c r="J195" s="26"/>
      <c r="K195" s="27"/>
      <c r="L195" s="2"/>
    </row>
    <row r="196" spans="1:18" hidden="1" x14ac:dyDescent="0.3">
      <c r="A196" s="2" t="s">
        <v>100</v>
      </c>
    </row>
    <row r="197" spans="1:18" x14ac:dyDescent="0.3">
      <c r="A197" s="2">
        <v>8</v>
      </c>
      <c r="B197" s="12" t="s">
        <v>173</v>
      </c>
      <c r="C197" s="12"/>
      <c r="D197" s="75" t="s">
        <v>174</v>
      </c>
      <c r="E197" s="75"/>
      <c r="F197" s="75"/>
      <c r="K197" s="28"/>
      <c r="L197" s="2"/>
    </row>
    <row r="198" spans="1:18" hidden="1" x14ac:dyDescent="0.3">
      <c r="A198" s="2" t="s">
        <v>175</v>
      </c>
    </row>
    <row r="199" spans="1:18" ht="15.6" x14ac:dyDescent="0.3">
      <c r="A199" s="2">
        <v>9</v>
      </c>
      <c r="B199" s="12" t="s">
        <v>176</v>
      </c>
      <c r="C199" s="12"/>
      <c r="D199" s="53" t="s">
        <v>177</v>
      </c>
      <c r="E199" s="54"/>
      <c r="F199" s="54"/>
      <c r="G199" s="14" t="s">
        <v>103</v>
      </c>
      <c r="H199" s="24">
        <v>98</v>
      </c>
      <c r="I199" s="25"/>
      <c r="J199" s="17"/>
      <c r="K199" s="18">
        <f>IF(AND(H199= "",I199= ""), 0, ROUND(ROUND(J199, 2) * ROUND(IF(I199="",H199,I199),  3), 2))</f>
        <v>0</v>
      </c>
      <c r="L199" s="2"/>
      <c r="N199" s="19">
        <v>0.2</v>
      </c>
      <c r="R199" s="2">
        <v>66</v>
      </c>
    </row>
    <row r="200" spans="1:18" hidden="1" x14ac:dyDescent="0.3">
      <c r="A200" s="2" t="s">
        <v>70</v>
      </c>
    </row>
    <row r="201" spans="1:18" hidden="1" x14ac:dyDescent="0.3">
      <c r="A201" s="2" t="s">
        <v>46</v>
      </c>
    </row>
    <row r="202" spans="1:18" x14ac:dyDescent="0.3">
      <c r="A202" s="2" t="s">
        <v>47</v>
      </c>
      <c r="B202" s="20"/>
      <c r="C202" s="20"/>
      <c r="D202" s="55" t="s">
        <v>115</v>
      </c>
      <c r="E202" s="55"/>
      <c r="F202" s="55"/>
      <c r="G202" s="55"/>
      <c r="H202" s="55"/>
      <c r="I202" s="55"/>
      <c r="J202" s="55"/>
      <c r="K202" s="20"/>
    </row>
    <row r="203" spans="1:18" ht="20.399999999999999" customHeight="1" x14ac:dyDescent="0.3">
      <c r="A203" s="2" t="s">
        <v>60</v>
      </c>
      <c r="B203" s="21"/>
      <c r="C203" s="21"/>
      <c r="D203" s="71" t="s">
        <v>178</v>
      </c>
      <c r="E203" s="71"/>
      <c r="F203" s="71"/>
      <c r="G203" s="71"/>
      <c r="H203" s="71"/>
      <c r="I203" s="71"/>
      <c r="J203" s="71"/>
      <c r="K203" s="21"/>
    </row>
    <row r="204" spans="1:18" hidden="1" x14ac:dyDescent="0.3">
      <c r="A204" s="2" t="s">
        <v>49</v>
      </c>
    </row>
    <row r="205" spans="1:18" ht="15.6" x14ac:dyDescent="0.3">
      <c r="A205" s="2">
        <v>9</v>
      </c>
      <c r="B205" s="12" t="s">
        <v>179</v>
      </c>
      <c r="C205" s="12"/>
      <c r="D205" s="53" t="s">
        <v>180</v>
      </c>
      <c r="E205" s="54"/>
      <c r="F205" s="54"/>
      <c r="G205" s="14" t="s">
        <v>103</v>
      </c>
      <c r="H205" s="24">
        <v>187</v>
      </c>
      <c r="I205" s="25"/>
      <c r="J205" s="17"/>
      <c r="K205" s="18">
        <f>IF(AND(H205= "",I205= ""), 0, ROUND(ROUND(J205, 2) * ROUND(IF(I205="",H205,I205),  3), 2))</f>
        <v>0</v>
      </c>
      <c r="L205" s="2"/>
      <c r="N205" s="19">
        <v>0.2</v>
      </c>
      <c r="R205" s="2">
        <v>66</v>
      </c>
    </row>
    <row r="206" spans="1:18" hidden="1" x14ac:dyDescent="0.3">
      <c r="A206" s="2" t="s">
        <v>70</v>
      </c>
    </row>
    <row r="207" spans="1:18" hidden="1" x14ac:dyDescent="0.3">
      <c r="A207" s="2" t="s">
        <v>46</v>
      </c>
    </row>
    <row r="208" spans="1:18" x14ac:dyDescent="0.3">
      <c r="A208" s="2" t="s">
        <v>47</v>
      </c>
      <c r="B208" s="20"/>
      <c r="C208" s="20"/>
      <c r="D208" s="55" t="s">
        <v>71</v>
      </c>
      <c r="E208" s="55"/>
      <c r="F208" s="55"/>
      <c r="G208" s="55"/>
      <c r="H208" s="55"/>
      <c r="I208" s="55"/>
      <c r="J208" s="55"/>
      <c r="K208" s="20"/>
    </row>
    <row r="209" spans="1:18" ht="20.399999999999999" customHeight="1" x14ac:dyDescent="0.3">
      <c r="A209" s="2" t="s">
        <v>60</v>
      </c>
      <c r="B209" s="21"/>
      <c r="C209" s="21"/>
      <c r="D209" s="71" t="s">
        <v>178</v>
      </c>
      <c r="E209" s="71"/>
      <c r="F209" s="71"/>
      <c r="G209" s="71"/>
      <c r="H209" s="71"/>
      <c r="I209" s="71"/>
      <c r="J209" s="71"/>
      <c r="K209" s="21"/>
    </row>
    <row r="210" spans="1:18" hidden="1" x14ac:dyDescent="0.3">
      <c r="A210" s="2" t="s">
        <v>49</v>
      </c>
    </row>
    <row r="211" spans="1:18" ht="20.399999999999999" customHeight="1" x14ac:dyDescent="0.3">
      <c r="A211" s="2">
        <v>9</v>
      </c>
      <c r="B211" s="12" t="s">
        <v>181</v>
      </c>
      <c r="C211" s="12"/>
      <c r="D211" s="53" t="s">
        <v>182</v>
      </c>
      <c r="E211" s="54"/>
      <c r="F211" s="54"/>
      <c r="G211" s="14" t="s">
        <v>103</v>
      </c>
      <c r="H211" s="24">
        <v>98</v>
      </c>
      <c r="I211" s="25"/>
      <c r="J211" s="17"/>
      <c r="K211" s="18">
        <f>IF(AND(H211= "",I211= ""), 0, ROUND(ROUND(J211, 2) * ROUND(IF(I211="",H211,I211),  3), 2))</f>
        <v>0</v>
      </c>
      <c r="L211" s="2"/>
      <c r="N211" s="19">
        <v>0.2</v>
      </c>
      <c r="R211" s="2">
        <v>66</v>
      </c>
    </row>
    <row r="212" spans="1:18" hidden="1" x14ac:dyDescent="0.3">
      <c r="A212" s="2" t="s">
        <v>70</v>
      </c>
    </row>
    <row r="213" spans="1:18" hidden="1" x14ac:dyDescent="0.3">
      <c r="A213" s="2" t="s">
        <v>46</v>
      </c>
    </row>
    <row r="214" spans="1:18" x14ac:dyDescent="0.3">
      <c r="A214" s="2" t="s">
        <v>47</v>
      </c>
      <c r="B214" s="20"/>
      <c r="C214" s="20"/>
      <c r="D214" s="55" t="s">
        <v>115</v>
      </c>
      <c r="E214" s="55"/>
      <c r="F214" s="55"/>
      <c r="G214" s="55"/>
      <c r="H214" s="55"/>
      <c r="I214" s="55"/>
      <c r="J214" s="55"/>
      <c r="K214" s="20"/>
    </row>
    <row r="215" spans="1:18" ht="20.399999999999999" customHeight="1" x14ac:dyDescent="0.3">
      <c r="A215" s="2" t="s">
        <v>60</v>
      </c>
      <c r="B215" s="21"/>
      <c r="C215" s="21"/>
      <c r="D215" s="71" t="s">
        <v>183</v>
      </c>
      <c r="E215" s="71"/>
      <c r="F215" s="71"/>
      <c r="G215" s="71"/>
      <c r="H215" s="71"/>
      <c r="I215" s="71"/>
      <c r="J215" s="71"/>
      <c r="K215" s="21"/>
    </row>
    <row r="216" spans="1:18" hidden="1" x14ac:dyDescent="0.3">
      <c r="A216" s="2" t="s">
        <v>49</v>
      </c>
    </row>
    <row r="217" spans="1:18" ht="15.6" x14ac:dyDescent="0.3">
      <c r="A217" s="2">
        <v>9</v>
      </c>
      <c r="B217" s="12" t="s">
        <v>184</v>
      </c>
      <c r="C217" s="12"/>
      <c r="D217" s="53" t="s">
        <v>185</v>
      </c>
      <c r="E217" s="54"/>
      <c r="F217" s="54"/>
      <c r="G217" s="14" t="s">
        <v>6</v>
      </c>
      <c r="H217" s="15">
        <v>2</v>
      </c>
      <c r="I217" s="16"/>
      <c r="J217" s="17"/>
      <c r="K217" s="18">
        <f>IF(AND(H217= "",I217= ""), 0, ROUND(ROUND(J217, 2) * ROUND(IF(I217="",H217,I217),  0), 2))</f>
        <v>0</v>
      </c>
      <c r="L217" s="2"/>
      <c r="N217" s="19">
        <v>0.2</v>
      </c>
      <c r="R217" s="2">
        <v>66</v>
      </c>
    </row>
    <row r="218" spans="1:18" hidden="1" x14ac:dyDescent="0.3">
      <c r="A218" s="2" t="s">
        <v>46</v>
      </c>
    </row>
    <row r="219" spans="1:18" ht="20.399999999999999" customHeight="1" x14ac:dyDescent="0.3">
      <c r="A219" s="2" t="s">
        <v>47</v>
      </c>
      <c r="B219" s="20"/>
      <c r="C219" s="20"/>
      <c r="D219" s="55" t="s">
        <v>186</v>
      </c>
      <c r="E219" s="55"/>
      <c r="F219" s="55"/>
      <c r="G219" s="55"/>
      <c r="H219" s="55"/>
      <c r="I219" s="55"/>
      <c r="J219" s="55"/>
      <c r="K219" s="20"/>
    </row>
    <row r="220" spans="1:18" hidden="1" x14ac:dyDescent="0.3">
      <c r="A220" s="2" t="s">
        <v>49</v>
      </c>
    </row>
    <row r="221" spans="1:18" hidden="1" x14ac:dyDescent="0.3">
      <c r="A221" s="2" t="s">
        <v>187</v>
      </c>
    </row>
    <row r="222" spans="1:18" ht="15.6" x14ac:dyDescent="0.3">
      <c r="A222" s="2">
        <v>8</v>
      </c>
      <c r="B222" s="12" t="s">
        <v>188</v>
      </c>
      <c r="C222" s="12"/>
      <c r="D222" s="75" t="s">
        <v>189</v>
      </c>
      <c r="E222" s="75"/>
      <c r="F222" s="75"/>
      <c r="K222" s="28"/>
      <c r="L222" s="2"/>
    </row>
    <row r="223" spans="1:18" ht="15.6" x14ac:dyDescent="0.3">
      <c r="A223" s="2">
        <v>9</v>
      </c>
      <c r="B223" s="12" t="s">
        <v>190</v>
      </c>
      <c r="C223" s="12"/>
      <c r="D223" s="53" t="s">
        <v>191</v>
      </c>
      <c r="E223" s="54"/>
      <c r="F223" s="54"/>
      <c r="G223" s="14" t="s">
        <v>5</v>
      </c>
      <c r="H223" s="22">
        <v>187</v>
      </c>
      <c r="I223" s="23"/>
      <c r="J223" s="17"/>
      <c r="K223" s="18">
        <f>IF(AND(H223= "",I223= ""), 0, ROUND(ROUND(J223, 2) * ROUND(IF(I223="",H223,I223),  2), 2))</f>
        <v>0</v>
      </c>
      <c r="L223" s="2"/>
      <c r="N223" s="19">
        <v>0.2</v>
      </c>
      <c r="R223" s="2">
        <v>66</v>
      </c>
    </row>
    <row r="224" spans="1:18" hidden="1" x14ac:dyDescent="0.3">
      <c r="A224" s="2" t="s">
        <v>70</v>
      </c>
    </row>
    <row r="225" spans="1:18" hidden="1" x14ac:dyDescent="0.3">
      <c r="A225" s="2" t="s">
        <v>46</v>
      </c>
    </row>
    <row r="226" spans="1:18" x14ac:dyDescent="0.3">
      <c r="A226" s="2" t="s">
        <v>47</v>
      </c>
      <c r="B226" s="20"/>
      <c r="C226" s="20"/>
      <c r="D226" s="55" t="s">
        <v>71</v>
      </c>
      <c r="E226" s="55"/>
      <c r="F226" s="55"/>
      <c r="G226" s="55"/>
      <c r="H226" s="55"/>
      <c r="I226" s="55"/>
      <c r="J226" s="55"/>
      <c r="K226" s="20"/>
    </row>
    <row r="227" spans="1:18" ht="20.399999999999999" customHeight="1" x14ac:dyDescent="0.3">
      <c r="A227" s="2" t="s">
        <v>60</v>
      </c>
      <c r="B227" s="21"/>
      <c r="C227" s="21"/>
      <c r="D227" s="71" t="s">
        <v>192</v>
      </c>
      <c r="E227" s="71"/>
      <c r="F227" s="71"/>
      <c r="G227" s="71"/>
      <c r="H227" s="71"/>
      <c r="I227" s="71"/>
      <c r="J227" s="71"/>
      <c r="K227" s="21"/>
    </row>
    <row r="228" spans="1:18" hidden="1" x14ac:dyDescent="0.3">
      <c r="A228" s="2" t="s">
        <v>49</v>
      </c>
    </row>
    <row r="229" spans="1:18" ht="15.6" x14ac:dyDescent="0.3">
      <c r="A229" s="2">
        <v>9</v>
      </c>
      <c r="B229" s="12" t="s">
        <v>193</v>
      </c>
      <c r="C229" s="12"/>
      <c r="D229" s="53" t="s">
        <v>146</v>
      </c>
      <c r="E229" s="54"/>
      <c r="F229" s="54"/>
      <c r="G229" s="14" t="s">
        <v>91</v>
      </c>
      <c r="H229" s="24">
        <v>0</v>
      </c>
      <c r="I229" s="25"/>
      <c r="J229" s="17"/>
      <c r="K229" s="18">
        <f>IF(AND(H229= "",I229= ""), 0, ROUND(ROUND(J229, 2) * ROUND(IF(I229="",H229,I229),  3), 2))</f>
        <v>0</v>
      </c>
      <c r="L229" s="2"/>
      <c r="N229" s="19">
        <v>0.2</v>
      </c>
      <c r="R229" s="2">
        <v>66</v>
      </c>
    </row>
    <row r="230" spans="1:18" ht="20.399999999999999" customHeight="1" x14ac:dyDescent="0.3">
      <c r="A230" s="2" t="s">
        <v>47</v>
      </c>
      <c r="B230" s="20"/>
      <c r="C230" s="20"/>
      <c r="D230" s="55" t="s">
        <v>194</v>
      </c>
      <c r="E230" s="55"/>
      <c r="F230" s="55"/>
      <c r="G230" s="55"/>
      <c r="H230" s="55"/>
      <c r="I230" s="55"/>
      <c r="J230" s="55"/>
      <c r="K230" s="20"/>
    </row>
    <row r="231" spans="1:18" hidden="1" x14ac:dyDescent="0.3">
      <c r="A231" s="2" t="s">
        <v>49</v>
      </c>
    </row>
    <row r="232" spans="1:18" ht="15.6" x14ac:dyDescent="0.3">
      <c r="A232" s="2">
        <v>9</v>
      </c>
      <c r="B232" s="12" t="s">
        <v>195</v>
      </c>
      <c r="C232" s="12"/>
      <c r="D232" s="53" t="s">
        <v>196</v>
      </c>
      <c r="E232" s="54"/>
      <c r="F232" s="54"/>
      <c r="G232" s="14" t="s">
        <v>91</v>
      </c>
      <c r="H232" s="24">
        <v>0</v>
      </c>
      <c r="I232" s="25"/>
      <c r="J232" s="17"/>
      <c r="K232" s="18">
        <f>IF(AND(H232= "",I232= ""), 0, ROUND(ROUND(J232, 2) * ROUND(IF(I232="",H232,I232),  3), 2))</f>
        <v>0</v>
      </c>
      <c r="L232" s="2"/>
      <c r="N232" s="19">
        <v>0.2</v>
      </c>
      <c r="R232" s="2">
        <v>66</v>
      </c>
    </row>
    <row r="233" spans="1:18" hidden="1" x14ac:dyDescent="0.3">
      <c r="A233" s="2" t="s">
        <v>46</v>
      </c>
    </row>
    <row r="234" spans="1:18" ht="20.399999999999999" customHeight="1" x14ac:dyDescent="0.3">
      <c r="A234" s="2" t="s">
        <v>47</v>
      </c>
      <c r="B234" s="20"/>
      <c r="C234" s="20"/>
      <c r="D234" s="55" t="s">
        <v>197</v>
      </c>
      <c r="E234" s="55"/>
      <c r="F234" s="55"/>
      <c r="G234" s="55"/>
      <c r="H234" s="55"/>
      <c r="I234" s="55"/>
      <c r="J234" s="55"/>
      <c r="K234" s="20"/>
    </row>
    <row r="235" spans="1:18" hidden="1" x14ac:dyDescent="0.3">
      <c r="A235" s="2" t="s">
        <v>49</v>
      </c>
    </row>
    <row r="236" spans="1:18" hidden="1" x14ac:dyDescent="0.3">
      <c r="A236" s="2" t="s">
        <v>187</v>
      </c>
    </row>
    <row r="237" spans="1:18" hidden="1" x14ac:dyDescent="0.3">
      <c r="A237" s="2" t="s">
        <v>110</v>
      </c>
    </row>
    <row r="238" spans="1:18" x14ac:dyDescent="0.3">
      <c r="A238" s="2">
        <v>4</v>
      </c>
      <c r="B238" s="7" t="s">
        <v>198</v>
      </c>
      <c r="C238" s="7"/>
      <c r="D238" s="72" t="s">
        <v>199</v>
      </c>
      <c r="E238" s="72"/>
      <c r="F238" s="72"/>
      <c r="G238" s="26"/>
      <c r="H238" s="26"/>
      <c r="I238" s="26"/>
      <c r="J238" s="26"/>
      <c r="K238" s="27"/>
      <c r="L238" s="2"/>
    </row>
    <row r="239" spans="1:18" ht="19.2" x14ac:dyDescent="0.3">
      <c r="A239" s="2">
        <v>5</v>
      </c>
      <c r="B239" s="7" t="s">
        <v>200</v>
      </c>
      <c r="C239" s="7"/>
      <c r="D239" s="52" t="s">
        <v>201</v>
      </c>
      <c r="E239" s="52"/>
      <c r="F239" s="52"/>
      <c r="G239" s="10"/>
      <c r="H239" s="10"/>
      <c r="I239" s="10"/>
      <c r="J239" s="10"/>
      <c r="K239" s="11"/>
      <c r="L239" s="2"/>
    </row>
    <row r="240" spans="1:18" hidden="1" x14ac:dyDescent="0.3">
      <c r="A240" s="2" t="s">
        <v>39</v>
      </c>
    </row>
    <row r="241" spans="1:18" hidden="1" x14ac:dyDescent="0.3">
      <c r="A241" s="2" t="s">
        <v>40</v>
      </c>
    </row>
    <row r="242" spans="1:18" ht="26.4" customHeight="1" x14ac:dyDescent="0.3">
      <c r="A242" s="2">
        <v>5</v>
      </c>
      <c r="B242" s="7" t="s">
        <v>202</v>
      </c>
      <c r="C242" s="7"/>
      <c r="D242" s="52" t="s">
        <v>203</v>
      </c>
      <c r="E242" s="52"/>
      <c r="F242" s="52"/>
      <c r="G242" s="10"/>
      <c r="H242" s="10"/>
      <c r="I242" s="10"/>
      <c r="J242" s="10"/>
      <c r="K242" s="11"/>
      <c r="L242" s="2"/>
    </row>
    <row r="243" spans="1:18" hidden="1" x14ac:dyDescent="0.3">
      <c r="A243" s="2" t="s">
        <v>39</v>
      </c>
    </row>
    <row r="244" spans="1:18" ht="15.6" x14ac:dyDescent="0.3">
      <c r="A244" s="2">
        <v>9</v>
      </c>
      <c r="B244" s="12" t="s">
        <v>204</v>
      </c>
      <c r="C244" s="12"/>
      <c r="D244" s="53" t="s">
        <v>205</v>
      </c>
      <c r="E244" s="54"/>
      <c r="F244" s="54"/>
      <c r="G244" s="14" t="s">
        <v>5</v>
      </c>
      <c r="H244" s="22">
        <v>28</v>
      </c>
      <c r="I244" s="23"/>
      <c r="J244" s="17"/>
      <c r="K244" s="18">
        <f>IF(AND(H244= "",I244= ""), 0, ROUND(ROUND(J244, 2) * ROUND(IF(I244="",H244,I244),  2), 2))</f>
        <v>0</v>
      </c>
      <c r="L244" s="2"/>
      <c r="N244" s="19">
        <v>0.2</v>
      </c>
      <c r="R244" s="2">
        <v>66</v>
      </c>
    </row>
    <row r="245" spans="1:18" x14ac:dyDescent="0.3">
      <c r="A245" s="2" t="s">
        <v>47</v>
      </c>
      <c r="B245" s="20"/>
      <c r="C245" s="20"/>
      <c r="D245" s="55" t="s">
        <v>206</v>
      </c>
      <c r="E245" s="55"/>
      <c r="F245" s="55"/>
      <c r="G245" s="55"/>
      <c r="H245" s="55"/>
      <c r="I245" s="55"/>
      <c r="J245" s="55"/>
      <c r="K245" s="20"/>
    </row>
    <row r="246" spans="1:18" ht="20.399999999999999" customHeight="1" x14ac:dyDescent="0.3">
      <c r="A246" s="2" t="s">
        <v>60</v>
      </c>
      <c r="B246" s="21"/>
      <c r="C246" s="21"/>
      <c r="D246" s="71" t="s">
        <v>207</v>
      </c>
      <c r="E246" s="71"/>
      <c r="F246" s="71"/>
      <c r="G246" s="71"/>
      <c r="H246" s="71"/>
      <c r="I246" s="71"/>
      <c r="J246" s="71"/>
      <c r="K246" s="21"/>
    </row>
    <row r="247" spans="1:18" hidden="1" x14ac:dyDescent="0.3">
      <c r="A247" s="2" t="s">
        <v>49</v>
      </c>
    </row>
    <row r="248" spans="1:18" ht="15.6" x14ac:dyDescent="0.3">
      <c r="A248" s="2">
        <v>9</v>
      </c>
      <c r="B248" s="12" t="s">
        <v>208</v>
      </c>
      <c r="C248" s="12"/>
      <c r="D248" s="53" t="s">
        <v>146</v>
      </c>
      <c r="E248" s="54"/>
      <c r="F248" s="54"/>
      <c r="G248" s="14" t="s">
        <v>91</v>
      </c>
      <c r="H248" s="24">
        <v>0</v>
      </c>
      <c r="I248" s="25"/>
      <c r="J248" s="17"/>
      <c r="K248" s="18">
        <f>IF(AND(H248= "",I248= ""), 0, ROUND(ROUND(J248, 2) * ROUND(IF(I248="",H248,I248),  3), 2))</f>
        <v>0</v>
      </c>
      <c r="L248" s="2"/>
      <c r="N248" s="19">
        <v>0.2</v>
      </c>
      <c r="R248" s="2">
        <v>66</v>
      </c>
    </row>
    <row r="249" spans="1:18" hidden="1" x14ac:dyDescent="0.3">
      <c r="A249" s="2" t="s">
        <v>46</v>
      </c>
    </row>
    <row r="250" spans="1:18" ht="20.399999999999999" customHeight="1" x14ac:dyDescent="0.3">
      <c r="A250" s="2" t="s">
        <v>47</v>
      </c>
      <c r="B250" s="20"/>
      <c r="C250" s="20"/>
      <c r="D250" s="55" t="s">
        <v>209</v>
      </c>
      <c r="E250" s="55"/>
      <c r="F250" s="55"/>
      <c r="G250" s="55"/>
      <c r="H250" s="55"/>
      <c r="I250" s="55"/>
      <c r="J250" s="55"/>
      <c r="K250" s="20"/>
    </row>
    <row r="251" spans="1:18" hidden="1" x14ac:dyDescent="0.3">
      <c r="A251" s="2" t="s">
        <v>49</v>
      </c>
    </row>
    <row r="252" spans="1:18" ht="15.6" x14ac:dyDescent="0.3">
      <c r="A252" s="2">
        <v>9</v>
      </c>
      <c r="B252" s="12" t="s">
        <v>210</v>
      </c>
      <c r="C252" s="12"/>
      <c r="D252" s="53" t="s">
        <v>211</v>
      </c>
      <c r="E252" s="54"/>
      <c r="F252" s="54"/>
      <c r="G252" s="14" t="s">
        <v>91</v>
      </c>
      <c r="H252" s="24">
        <v>0</v>
      </c>
      <c r="I252" s="25"/>
      <c r="J252" s="17"/>
      <c r="K252" s="18">
        <f>IF(AND(H252= "",I252= ""), 0, ROUND(ROUND(J252, 2) * ROUND(IF(I252="",H252,I252),  3), 2))</f>
        <v>0</v>
      </c>
      <c r="L252" s="2"/>
      <c r="N252" s="19">
        <v>0.2</v>
      </c>
      <c r="R252" s="2">
        <v>66</v>
      </c>
    </row>
    <row r="253" spans="1:18" hidden="1" x14ac:dyDescent="0.3">
      <c r="A253" s="2" t="s">
        <v>46</v>
      </c>
    </row>
    <row r="254" spans="1:18" ht="20.399999999999999" customHeight="1" x14ac:dyDescent="0.3">
      <c r="A254" s="2" t="s">
        <v>47</v>
      </c>
      <c r="B254" s="20"/>
      <c r="C254" s="20"/>
      <c r="D254" s="55" t="s">
        <v>212</v>
      </c>
      <c r="E254" s="55"/>
      <c r="F254" s="55"/>
      <c r="G254" s="55"/>
      <c r="H254" s="55"/>
      <c r="I254" s="55"/>
      <c r="J254" s="55"/>
      <c r="K254" s="20"/>
    </row>
    <row r="255" spans="1:18" hidden="1" x14ac:dyDescent="0.3">
      <c r="A255" s="2" t="s">
        <v>49</v>
      </c>
    </row>
    <row r="256" spans="1:18" hidden="1" x14ac:dyDescent="0.3">
      <c r="A256" s="2" t="s">
        <v>40</v>
      </c>
    </row>
    <row r="257" spans="1:18" hidden="1" x14ac:dyDescent="0.3">
      <c r="A257" s="2" t="s">
        <v>110</v>
      </c>
    </row>
    <row r="258" spans="1:18" x14ac:dyDescent="0.3">
      <c r="A258" s="2">
        <v>4</v>
      </c>
      <c r="B258" s="7" t="s">
        <v>213</v>
      </c>
      <c r="C258" s="7"/>
      <c r="D258" s="72" t="s">
        <v>214</v>
      </c>
      <c r="E258" s="72"/>
      <c r="F258" s="72"/>
      <c r="G258" s="26"/>
      <c r="H258" s="26"/>
      <c r="I258" s="26"/>
      <c r="J258" s="26"/>
      <c r="K258" s="27"/>
      <c r="L258" s="2"/>
    </row>
    <row r="259" spans="1:18" ht="19.2" x14ac:dyDescent="0.3">
      <c r="A259" s="2">
        <v>5</v>
      </c>
      <c r="B259" s="7" t="s">
        <v>215</v>
      </c>
      <c r="C259" s="7"/>
      <c r="D259" s="52" t="s">
        <v>216</v>
      </c>
      <c r="E259" s="52"/>
      <c r="F259" s="52"/>
      <c r="G259" s="10"/>
      <c r="H259" s="10"/>
      <c r="I259" s="10"/>
      <c r="J259" s="10"/>
      <c r="K259" s="11"/>
      <c r="L259" s="2"/>
    </row>
    <row r="260" spans="1:18" hidden="1" x14ac:dyDescent="0.3">
      <c r="A260" s="2" t="s">
        <v>39</v>
      </c>
    </row>
    <row r="261" spans="1:18" ht="20.399999999999999" customHeight="1" x14ac:dyDescent="0.3">
      <c r="A261" s="2">
        <v>9</v>
      </c>
      <c r="B261" s="12" t="s">
        <v>217</v>
      </c>
      <c r="C261" s="12"/>
      <c r="D261" s="53" t="s">
        <v>218</v>
      </c>
      <c r="E261" s="54"/>
      <c r="F261" s="54"/>
      <c r="G261" s="14" t="s">
        <v>5</v>
      </c>
      <c r="H261" s="22">
        <v>86</v>
      </c>
      <c r="I261" s="23"/>
      <c r="J261" s="17"/>
      <c r="K261" s="18">
        <f>IF(AND(H261= "",I261= ""), 0, ROUND(ROUND(J261, 2) * ROUND(IF(I261="",H261,I261),  2), 2))</f>
        <v>0</v>
      </c>
      <c r="L261" s="2"/>
      <c r="N261" s="19">
        <v>0.2</v>
      </c>
      <c r="R261" s="2">
        <v>66</v>
      </c>
    </row>
    <row r="262" spans="1:18" hidden="1" x14ac:dyDescent="0.3">
      <c r="A262" s="2" t="s">
        <v>70</v>
      </c>
    </row>
    <row r="263" spans="1:18" hidden="1" x14ac:dyDescent="0.3">
      <c r="A263" s="2" t="s">
        <v>46</v>
      </c>
    </row>
    <row r="264" spans="1:18" x14ac:dyDescent="0.3">
      <c r="A264" s="2" t="s">
        <v>47</v>
      </c>
      <c r="B264" s="20"/>
      <c r="C264" s="20"/>
      <c r="D264" s="55" t="s">
        <v>71</v>
      </c>
      <c r="E264" s="55"/>
      <c r="F264" s="55"/>
      <c r="G264" s="55"/>
      <c r="H264" s="55"/>
      <c r="I264" s="55"/>
      <c r="J264" s="55"/>
      <c r="K264" s="20"/>
    </row>
    <row r="265" spans="1:18" ht="20.399999999999999" customHeight="1" x14ac:dyDescent="0.3">
      <c r="A265" s="2" t="s">
        <v>60</v>
      </c>
      <c r="B265" s="21"/>
      <c r="C265" s="21"/>
      <c r="D265" s="71" t="s">
        <v>219</v>
      </c>
      <c r="E265" s="71"/>
      <c r="F265" s="71"/>
      <c r="G265" s="71"/>
      <c r="H265" s="71"/>
      <c r="I265" s="71"/>
      <c r="J265" s="71"/>
      <c r="K265" s="21"/>
    </row>
    <row r="266" spans="1:18" hidden="1" x14ac:dyDescent="0.3">
      <c r="A266" s="2" t="s">
        <v>49</v>
      </c>
    </row>
    <row r="267" spans="1:18" ht="15.6" x14ac:dyDescent="0.3">
      <c r="A267" s="2">
        <v>9</v>
      </c>
      <c r="B267" s="12" t="s">
        <v>220</v>
      </c>
      <c r="C267" s="12"/>
      <c r="D267" s="53" t="s">
        <v>221</v>
      </c>
      <c r="E267" s="54"/>
      <c r="F267" s="54"/>
      <c r="G267" s="14" t="s">
        <v>5</v>
      </c>
      <c r="H267" s="22">
        <v>86</v>
      </c>
      <c r="I267" s="23"/>
      <c r="J267" s="17"/>
      <c r="K267" s="18">
        <f>IF(AND(H267= "",I267= ""), 0, ROUND(ROUND(J267, 2) * ROUND(IF(I267="",H267,I267),  2), 2))</f>
        <v>0</v>
      </c>
      <c r="L267" s="2"/>
      <c r="N267" s="19">
        <v>0.2</v>
      </c>
      <c r="R267" s="2">
        <v>66</v>
      </c>
    </row>
    <row r="268" spans="1:18" hidden="1" x14ac:dyDescent="0.3">
      <c r="A268" s="2" t="s">
        <v>70</v>
      </c>
    </row>
    <row r="269" spans="1:18" hidden="1" x14ac:dyDescent="0.3">
      <c r="A269" s="2" t="s">
        <v>46</v>
      </c>
    </row>
    <row r="270" spans="1:18" x14ac:dyDescent="0.3">
      <c r="A270" s="2" t="s">
        <v>47</v>
      </c>
      <c r="B270" s="20"/>
      <c r="C270" s="20"/>
      <c r="D270" s="55" t="s">
        <v>71</v>
      </c>
      <c r="E270" s="55"/>
      <c r="F270" s="55"/>
      <c r="G270" s="55"/>
      <c r="H270" s="55"/>
      <c r="I270" s="55"/>
      <c r="J270" s="55"/>
      <c r="K270" s="20"/>
    </row>
    <row r="271" spans="1:18" ht="20.399999999999999" customHeight="1" x14ac:dyDescent="0.3">
      <c r="A271" s="2" t="s">
        <v>60</v>
      </c>
      <c r="B271" s="21"/>
      <c r="C271" s="21"/>
      <c r="D271" s="71" t="s">
        <v>219</v>
      </c>
      <c r="E271" s="71"/>
      <c r="F271" s="71"/>
      <c r="G271" s="71"/>
      <c r="H271" s="71"/>
      <c r="I271" s="71"/>
      <c r="J271" s="71"/>
      <c r="K271" s="21"/>
    </row>
    <row r="272" spans="1:18" hidden="1" x14ac:dyDescent="0.3">
      <c r="A272" s="2" t="s">
        <v>49</v>
      </c>
    </row>
    <row r="273" spans="1:18" ht="15.6" x14ac:dyDescent="0.3">
      <c r="A273" s="2">
        <v>9</v>
      </c>
      <c r="B273" s="12" t="s">
        <v>222</v>
      </c>
      <c r="C273" s="12"/>
      <c r="D273" s="53" t="s">
        <v>223</v>
      </c>
      <c r="E273" s="54"/>
      <c r="F273" s="54"/>
      <c r="G273" s="14" t="s">
        <v>5</v>
      </c>
      <c r="H273" s="22">
        <v>86</v>
      </c>
      <c r="I273" s="23"/>
      <c r="J273" s="17"/>
      <c r="K273" s="18">
        <f>IF(AND(H273= "",I273= ""), 0, ROUND(ROUND(J273, 2) * ROUND(IF(I273="",H273,I273),  2), 2))</f>
        <v>0</v>
      </c>
      <c r="L273" s="2"/>
      <c r="N273" s="19">
        <v>0.2</v>
      </c>
      <c r="R273" s="2">
        <v>66</v>
      </c>
    </row>
    <row r="274" spans="1:18" hidden="1" x14ac:dyDescent="0.3">
      <c r="A274" s="2" t="s">
        <v>70</v>
      </c>
    </row>
    <row r="275" spans="1:18" hidden="1" x14ac:dyDescent="0.3">
      <c r="A275" s="2" t="s">
        <v>46</v>
      </c>
    </row>
    <row r="276" spans="1:18" x14ac:dyDescent="0.3">
      <c r="A276" s="2" t="s">
        <v>47</v>
      </c>
      <c r="B276" s="20"/>
      <c r="C276" s="20"/>
      <c r="D276" s="55" t="s">
        <v>71</v>
      </c>
      <c r="E276" s="55"/>
      <c r="F276" s="55"/>
      <c r="G276" s="55"/>
      <c r="H276" s="55"/>
      <c r="I276" s="55"/>
      <c r="J276" s="55"/>
      <c r="K276" s="20"/>
    </row>
    <row r="277" spans="1:18" ht="20.399999999999999" customHeight="1" x14ac:dyDescent="0.3">
      <c r="A277" s="2" t="s">
        <v>60</v>
      </c>
      <c r="B277" s="21"/>
      <c r="C277" s="21"/>
      <c r="D277" s="71" t="s">
        <v>224</v>
      </c>
      <c r="E277" s="71"/>
      <c r="F277" s="71"/>
      <c r="G277" s="71"/>
      <c r="H277" s="71"/>
      <c r="I277" s="71"/>
      <c r="J277" s="71"/>
      <c r="K277" s="21"/>
    </row>
    <row r="278" spans="1:18" hidden="1" x14ac:dyDescent="0.3">
      <c r="A278" s="2" t="s">
        <v>49</v>
      </c>
    </row>
    <row r="279" spans="1:18" ht="15.6" x14ac:dyDescent="0.3">
      <c r="A279" s="2">
        <v>9</v>
      </c>
      <c r="B279" s="12" t="s">
        <v>225</v>
      </c>
      <c r="C279" s="12"/>
      <c r="D279" s="53" t="s">
        <v>226</v>
      </c>
      <c r="E279" s="54"/>
      <c r="F279" s="54"/>
      <c r="G279" s="14" t="s">
        <v>167</v>
      </c>
      <c r="H279" s="22">
        <v>122</v>
      </c>
      <c r="I279" s="23"/>
      <c r="J279" s="17"/>
      <c r="K279" s="18">
        <f>IF(AND(H279= "",I279= ""), 0, ROUND(ROUND(J279, 2) * ROUND(IF(I279="",H279,I279),  2), 2))</f>
        <v>0</v>
      </c>
      <c r="L279" s="2"/>
      <c r="N279" s="19">
        <v>0.2</v>
      </c>
      <c r="R279" s="2">
        <v>66</v>
      </c>
    </row>
    <row r="280" spans="1:18" hidden="1" x14ac:dyDescent="0.3">
      <c r="A280" s="2" t="s">
        <v>70</v>
      </c>
    </row>
    <row r="281" spans="1:18" hidden="1" x14ac:dyDescent="0.3">
      <c r="A281" s="2" t="s">
        <v>46</v>
      </c>
    </row>
    <row r="282" spans="1:18" x14ac:dyDescent="0.3">
      <c r="A282" s="2" t="s">
        <v>47</v>
      </c>
      <c r="B282" s="20"/>
      <c r="C282" s="20"/>
      <c r="D282" s="55" t="s">
        <v>169</v>
      </c>
      <c r="E282" s="55"/>
      <c r="F282" s="55"/>
      <c r="G282" s="55"/>
      <c r="H282" s="55"/>
      <c r="I282" s="55"/>
      <c r="J282" s="55"/>
      <c r="K282" s="20"/>
    </row>
    <row r="283" spans="1:18" ht="20.399999999999999" customHeight="1" x14ac:dyDescent="0.3">
      <c r="A283" s="2" t="s">
        <v>60</v>
      </c>
      <c r="B283" s="21"/>
      <c r="C283" s="21"/>
      <c r="D283" s="71" t="s">
        <v>227</v>
      </c>
      <c r="E283" s="71"/>
      <c r="F283" s="71"/>
      <c r="G283" s="71"/>
      <c r="H283" s="71"/>
      <c r="I283" s="71"/>
      <c r="J283" s="71"/>
      <c r="K283" s="21"/>
    </row>
    <row r="284" spans="1:18" hidden="1" x14ac:dyDescent="0.3">
      <c r="A284" s="2" t="s">
        <v>49</v>
      </c>
    </row>
    <row r="285" spans="1:18" hidden="1" x14ac:dyDescent="0.3">
      <c r="A285" s="2" t="s">
        <v>40</v>
      </c>
    </row>
    <row r="286" spans="1:18" ht="19.2" x14ac:dyDescent="0.3">
      <c r="A286" s="2">
        <v>5</v>
      </c>
      <c r="B286" s="7" t="s">
        <v>228</v>
      </c>
      <c r="C286" s="7"/>
      <c r="D286" s="52" t="s">
        <v>229</v>
      </c>
      <c r="E286" s="52"/>
      <c r="F286" s="52"/>
      <c r="G286" s="10"/>
      <c r="H286" s="10"/>
      <c r="I286" s="10"/>
      <c r="J286" s="10"/>
      <c r="K286" s="11"/>
      <c r="L286" s="2"/>
    </row>
    <row r="287" spans="1:18" ht="15.6" x14ac:dyDescent="0.3">
      <c r="A287" s="2">
        <v>9</v>
      </c>
      <c r="B287" s="12" t="s">
        <v>230</v>
      </c>
      <c r="C287" s="12"/>
      <c r="D287" s="53" t="s">
        <v>231</v>
      </c>
      <c r="E287" s="54"/>
      <c r="F287" s="54"/>
      <c r="G287" s="14" t="s">
        <v>167</v>
      </c>
      <c r="H287" s="22">
        <v>9</v>
      </c>
      <c r="I287" s="23"/>
      <c r="J287" s="17"/>
      <c r="K287" s="18">
        <f>IF(AND(H287= "",I287= ""), 0, ROUND(ROUND(J287, 2) * ROUND(IF(I287="",H287,I287),  2), 2))</f>
        <v>0</v>
      </c>
      <c r="L287" s="2"/>
      <c r="N287" s="19">
        <v>0.2</v>
      </c>
      <c r="R287" s="2">
        <v>66</v>
      </c>
    </row>
    <row r="288" spans="1:18" hidden="1" x14ac:dyDescent="0.3">
      <c r="A288" s="2" t="s">
        <v>70</v>
      </c>
    </row>
    <row r="289" spans="1:12" hidden="1" x14ac:dyDescent="0.3">
      <c r="A289" s="2" t="s">
        <v>46</v>
      </c>
    </row>
    <row r="290" spans="1:12" x14ac:dyDescent="0.3">
      <c r="A290" s="2" t="s">
        <v>47</v>
      </c>
      <c r="B290" s="20"/>
      <c r="C290" s="20"/>
      <c r="D290" s="55" t="s">
        <v>169</v>
      </c>
      <c r="E290" s="55"/>
      <c r="F290" s="55"/>
      <c r="G290" s="55"/>
      <c r="H290" s="55"/>
      <c r="I290" s="55"/>
      <c r="J290" s="55"/>
      <c r="K290" s="20"/>
    </row>
    <row r="291" spans="1:12" ht="20.399999999999999" customHeight="1" x14ac:dyDescent="0.3">
      <c r="A291" s="2" t="s">
        <v>60</v>
      </c>
      <c r="B291" s="21"/>
      <c r="C291" s="21"/>
      <c r="D291" s="71" t="s">
        <v>232</v>
      </c>
      <c r="E291" s="71"/>
      <c r="F291" s="71"/>
      <c r="G291" s="71"/>
      <c r="H291" s="71"/>
      <c r="I291" s="71"/>
      <c r="J291" s="71"/>
      <c r="K291" s="21"/>
    </row>
    <row r="292" spans="1:12" hidden="1" x14ac:dyDescent="0.3">
      <c r="A292" s="2" t="s">
        <v>49</v>
      </c>
    </row>
    <row r="293" spans="1:12" hidden="1" x14ac:dyDescent="0.3">
      <c r="A293" s="2" t="s">
        <v>40</v>
      </c>
    </row>
    <row r="294" spans="1:12" ht="19.2" x14ac:dyDescent="0.3">
      <c r="A294" s="2">
        <v>5</v>
      </c>
      <c r="B294" s="7" t="s">
        <v>233</v>
      </c>
      <c r="C294" s="7"/>
      <c r="D294" s="52" t="s">
        <v>234</v>
      </c>
      <c r="E294" s="52"/>
      <c r="F294" s="52"/>
      <c r="G294" s="10"/>
      <c r="H294" s="10"/>
      <c r="I294" s="10"/>
      <c r="J294" s="10"/>
      <c r="K294" s="11"/>
      <c r="L294" s="2"/>
    </row>
    <row r="295" spans="1:12" hidden="1" x14ac:dyDescent="0.3">
      <c r="A295" s="2" t="s">
        <v>39</v>
      </c>
    </row>
    <row r="296" spans="1:12" hidden="1" x14ac:dyDescent="0.3">
      <c r="A296" s="2" t="s">
        <v>40</v>
      </c>
    </row>
    <row r="297" spans="1:12" hidden="1" x14ac:dyDescent="0.3">
      <c r="A297" s="2" t="s">
        <v>110</v>
      </c>
    </row>
    <row r="298" spans="1:12" x14ac:dyDescent="0.3">
      <c r="A298" s="2" t="s">
        <v>34</v>
      </c>
      <c r="B298" s="13"/>
      <c r="C298" s="13"/>
      <c r="D298" s="56"/>
      <c r="E298" s="56"/>
      <c r="F298" s="56"/>
      <c r="K298" s="13"/>
    </row>
    <row r="299" spans="1:12" ht="26.4" customHeight="1" x14ac:dyDescent="0.3">
      <c r="B299" s="13"/>
      <c r="C299" s="13"/>
      <c r="D299" s="59" t="s">
        <v>136</v>
      </c>
      <c r="E299" s="60"/>
      <c r="F299" s="60"/>
      <c r="G299" s="57"/>
      <c r="H299" s="57"/>
      <c r="I299" s="57"/>
      <c r="J299" s="57"/>
      <c r="K299" s="58"/>
    </row>
    <row r="300" spans="1:12" x14ac:dyDescent="0.3">
      <c r="B300" s="13"/>
      <c r="C300" s="13"/>
      <c r="D300" s="62"/>
      <c r="E300" s="48"/>
      <c r="F300" s="48"/>
      <c r="G300" s="48"/>
      <c r="H300" s="48"/>
      <c r="I300" s="48"/>
      <c r="J300" s="48"/>
      <c r="K300" s="61"/>
    </row>
    <row r="301" spans="1:12" x14ac:dyDescent="0.3">
      <c r="B301" s="13"/>
      <c r="C301" s="13"/>
      <c r="D301" s="65" t="s">
        <v>52</v>
      </c>
      <c r="E301" s="66"/>
      <c r="F301" s="66"/>
      <c r="G301" s="63">
        <f>SUMIF(L147:L298, IF(L146="","",L146), K147:K298)</f>
        <v>0</v>
      </c>
      <c r="H301" s="63"/>
      <c r="I301" s="63"/>
      <c r="J301" s="63"/>
      <c r="K301" s="64"/>
    </row>
    <row r="302" spans="1:12" x14ac:dyDescent="0.3">
      <c r="B302" s="13"/>
      <c r="C302" s="13"/>
      <c r="D302" s="65" t="s">
        <v>53</v>
      </c>
      <c r="E302" s="66"/>
      <c r="F302" s="66"/>
      <c r="G302" s="63">
        <f>ROUND(SUMIF(L147:L298, IF(L146="","",L146), K147:K298) * 0.2, 2)</f>
        <v>0</v>
      </c>
      <c r="H302" s="63"/>
      <c r="I302" s="63"/>
      <c r="J302" s="63"/>
      <c r="K302" s="64"/>
    </row>
    <row r="303" spans="1:12" x14ac:dyDescent="0.3">
      <c r="B303" s="13"/>
      <c r="C303" s="13"/>
      <c r="D303" s="69" t="s">
        <v>54</v>
      </c>
      <c r="E303" s="70"/>
      <c r="F303" s="70"/>
      <c r="G303" s="67">
        <f>SUM(G301:G302)</f>
        <v>0</v>
      </c>
      <c r="H303" s="67"/>
      <c r="I303" s="67"/>
      <c r="J303" s="67"/>
      <c r="K303" s="68"/>
    </row>
    <row r="304" spans="1:12" ht="15.6" customHeight="1" x14ac:dyDescent="0.3">
      <c r="A304" s="2">
        <v>3</v>
      </c>
      <c r="B304" s="7" t="s">
        <v>235</v>
      </c>
      <c r="C304" s="7"/>
      <c r="D304" s="51" t="s">
        <v>236</v>
      </c>
      <c r="E304" s="51"/>
      <c r="F304" s="51"/>
      <c r="G304" s="8"/>
      <c r="H304" s="8"/>
      <c r="I304" s="8"/>
      <c r="J304" s="8"/>
      <c r="K304" s="9"/>
      <c r="L304" s="2"/>
    </row>
    <row r="305" spans="1:18" x14ac:dyDescent="0.3">
      <c r="A305" s="2">
        <v>9</v>
      </c>
      <c r="B305" s="12" t="s">
        <v>237</v>
      </c>
      <c r="C305" s="12"/>
      <c r="D305" s="53" t="s">
        <v>236</v>
      </c>
      <c r="E305" s="54"/>
      <c r="F305" s="54"/>
      <c r="G305" s="14" t="s">
        <v>45</v>
      </c>
      <c r="H305" s="15">
        <v>1</v>
      </c>
      <c r="I305" s="16"/>
      <c r="J305" s="17"/>
      <c r="K305" s="18">
        <f>IF(AND(H305= "",I305= ""), 0, ROUND(ROUND(J305, 2) * ROUND(IF(I305="",H305,I305),  0), 2))</f>
        <v>0</v>
      </c>
      <c r="L305" s="2"/>
      <c r="N305" s="19">
        <v>0.2</v>
      </c>
      <c r="R305" s="2">
        <v>66</v>
      </c>
    </row>
    <row r="306" spans="1:18" hidden="1" x14ac:dyDescent="0.3">
      <c r="A306" s="2" t="s">
        <v>46</v>
      </c>
    </row>
    <row r="307" spans="1:18" ht="20.399999999999999" customHeight="1" x14ac:dyDescent="0.3">
      <c r="A307" s="2" t="s">
        <v>47</v>
      </c>
      <c r="B307" s="20"/>
      <c r="C307" s="20"/>
      <c r="D307" s="55" t="s">
        <v>67</v>
      </c>
      <c r="E307" s="55"/>
      <c r="F307" s="55"/>
      <c r="G307" s="55"/>
      <c r="H307" s="55"/>
      <c r="I307" s="55"/>
      <c r="J307" s="55"/>
      <c r="K307" s="20"/>
    </row>
    <row r="308" spans="1:18" hidden="1" x14ac:dyDescent="0.3">
      <c r="A308" s="2" t="s">
        <v>49</v>
      </c>
    </row>
    <row r="309" spans="1:18" x14ac:dyDescent="0.3">
      <c r="A309" s="2" t="s">
        <v>34</v>
      </c>
      <c r="B309" s="13"/>
      <c r="C309" s="13"/>
      <c r="D309" s="56"/>
      <c r="E309" s="56"/>
      <c r="F309" s="56"/>
      <c r="K309" s="13"/>
    </row>
    <row r="310" spans="1:18" x14ac:dyDescent="0.3">
      <c r="B310" s="13"/>
      <c r="C310" s="13"/>
      <c r="D310" s="59" t="s">
        <v>236</v>
      </c>
      <c r="E310" s="60"/>
      <c r="F310" s="60"/>
      <c r="G310" s="57"/>
      <c r="H310" s="57"/>
      <c r="I310" s="57"/>
      <c r="J310" s="57"/>
      <c r="K310" s="58"/>
    </row>
    <row r="311" spans="1:18" x14ac:dyDescent="0.3">
      <c r="B311" s="13"/>
      <c r="C311" s="13"/>
      <c r="D311" s="62"/>
      <c r="E311" s="48"/>
      <c r="F311" s="48"/>
      <c r="G311" s="48"/>
      <c r="H311" s="48"/>
      <c r="I311" s="48"/>
      <c r="J311" s="48"/>
      <c r="K311" s="61"/>
    </row>
    <row r="312" spans="1:18" x14ac:dyDescent="0.3">
      <c r="B312" s="13"/>
      <c r="C312" s="13"/>
      <c r="D312" s="65" t="s">
        <v>52</v>
      </c>
      <c r="E312" s="66"/>
      <c r="F312" s="66"/>
      <c r="G312" s="63">
        <f>SUMIF(L305:L309, IF(L304="","",L304), K305:K309)</f>
        <v>0</v>
      </c>
      <c r="H312" s="63"/>
      <c r="I312" s="63"/>
      <c r="J312" s="63"/>
      <c r="K312" s="64"/>
    </row>
    <row r="313" spans="1:18" x14ac:dyDescent="0.3">
      <c r="B313" s="13"/>
      <c r="C313" s="13"/>
      <c r="D313" s="65" t="s">
        <v>53</v>
      </c>
      <c r="E313" s="66"/>
      <c r="F313" s="66"/>
      <c r="G313" s="63">
        <f>ROUND(SUMIF(L305:L309, IF(L304="","",L304), K305:K309) * 0.2, 2)</f>
        <v>0</v>
      </c>
      <c r="H313" s="63"/>
      <c r="I313" s="63"/>
      <c r="J313" s="63"/>
      <c r="K313" s="64"/>
    </row>
    <row r="314" spans="1:18" x14ac:dyDescent="0.3">
      <c r="B314" s="13"/>
      <c r="C314" s="13"/>
      <c r="D314" s="69" t="s">
        <v>54</v>
      </c>
      <c r="E314" s="70"/>
      <c r="F314" s="70"/>
      <c r="G314" s="67">
        <f>SUM(G312:G313)</f>
        <v>0</v>
      </c>
      <c r="H314" s="67"/>
      <c r="I314" s="67"/>
      <c r="J314" s="67"/>
      <c r="K314" s="68"/>
    </row>
    <row r="315" spans="1:18" ht="15.6" customHeight="1" x14ac:dyDescent="0.3">
      <c r="A315" s="2">
        <v>3</v>
      </c>
      <c r="B315" s="7" t="s">
        <v>238</v>
      </c>
      <c r="C315" s="7"/>
      <c r="D315" s="51" t="s">
        <v>239</v>
      </c>
      <c r="E315" s="51"/>
      <c r="F315" s="51"/>
      <c r="G315" s="8"/>
      <c r="H315" s="8"/>
      <c r="I315" s="8"/>
      <c r="J315" s="8"/>
      <c r="K315" s="9"/>
      <c r="L315" s="2"/>
    </row>
    <row r="316" spans="1:18" x14ac:dyDescent="0.3">
      <c r="A316" s="2">
        <v>4</v>
      </c>
      <c r="B316" s="7" t="s">
        <v>240</v>
      </c>
      <c r="C316" s="7"/>
      <c r="D316" s="72" t="s">
        <v>241</v>
      </c>
      <c r="E316" s="72"/>
      <c r="F316" s="72"/>
      <c r="G316" s="26"/>
      <c r="H316" s="26"/>
      <c r="I316" s="26"/>
      <c r="J316" s="26"/>
      <c r="K316" s="27"/>
      <c r="L316" s="2"/>
    </row>
    <row r="317" spans="1:18" hidden="1" x14ac:dyDescent="0.3">
      <c r="A317" s="2" t="s">
        <v>100</v>
      </c>
    </row>
    <row r="318" spans="1:18" ht="20.399999999999999" customHeight="1" x14ac:dyDescent="0.3">
      <c r="A318" s="2" t="s">
        <v>242</v>
      </c>
      <c r="B318" s="20"/>
      <c r="C318" s="20"/>
      <c r="D318" s="55" t="s">
        <v>243</v>
      </c>
      <c r="E318" s="55"/>
      <c r="F318" s="55"/>
      <c r="G318" s="55"/>
      <c r="H318" s="55"/>
      <c r="I318" s="55"/>
      <c r="J318" s="55"/>
      <c r="K318" s="20"/>
    </row>
    <row r="319" spans="1:18" hidden="1" x14ac:dyDescent="0.3">
      <c r="A319" s="2" t="s">
        <v>110</v>
      </c>
    </row>
    <row r="320" spans="1:18" ht="27.6" customHeight="1" x14ac:dyDescent="0.3">
      <c r="A320" s="2">
        <v>4</v>
      </c>
      <c r="B320" s="7" t="s">
        <v>244</v>
      </c>
      <c r="C320" s="7"/>
      <c r="D320" s="72" t="s">
        <v>245</v>
      </c>
      <c r="E320" s="72"/>
      <c r="F320" s="72"/>
      <c r="G320" s="26"/>
      <c r="H320" s="26"/>
      <c r="I320" s="26"/>
      <c r="J320" s="26"/>
      <c r="K320" s="27"/>
      <c r="L320" s="2"/>
    </row>
    <row r="321" spans="1:11" hidden="1" x14ac:dyDescent="0.3">
      <c r="A321" s="2" t="s">
        <v>100</v>
      </c>
    </row>
    <row r="322" spans="1:11" ht="20.399999999999999" customHeight="1" x14ac:dyDescent="0.3">
      <c r="A322" s="2" t="s">
        <v>242</v>
      </c>
      <c r="B322" s="20"/>
      <c r="C322" s="20"/>
      <c r="D322" s="55" t="s">
        <v>243</v>
      </c>
      <c r="E322" s="55"/>
      <c r="F322" s="55"/>
      <c r="G322" s="55"/>
      <c r="H322" s="55"/>
      <c r="I322" s="55"/>
      <c r="J322" s="55"/>
      <c r="K322" s="20"/>
    </row>
    <row r="323" spans="1:11" hidden="1" x14ac:dyDescent="0.3">
      <c r="A323" s="2" t="s">
        <v>110</v>
      </c>
    </row>
    <row r="324" spans="1:11" x14ac:dyDescent="0.3">
      <c r="A324" s="2" t="s">
        <v>34</v>
      </c>
      <c r="B324" s="13"/>
      <c r="C324" s="13"/>
      <c r="D324" s="56"/>
      <c r="E324" s="56"/>
      <c r="F324" s="56"/>
      <c r="K324" s="13"/>
    </row>
    <row r="325" spans="1:11" x14ac:dyDescent="0.3">
      <c r="B325" s="13"/>
      <c r="C325" s="13"/>
      <c r="D325" s="59" t="s">
        <v>239</v>
      </c>
      <c r="E325" s="60"/>
      <c r="F325" s="60"/>
      <c r="G325" s="57"/>
      <c r="H325" s="57"/>
      <c r="I325" s="57"/>
      <c r="J325" s="57"/>
      <c r="K325" s="58"/>
    </row>
    <row r="326" spans="1:11" x14ac:dyDescent="0.3">
      <c r="B326" s="13"/>
      <c r="C326" s="13"/>
      <c r="D326" s="62"/>
      <c r="E326" s="48"/>
      <c r="F326" s="48"/>
      <c r="G326" s="48"/>
      <c r="H326" s="48"/>
      <c r="I326" s="48"/>
      <c r="J326" s="48"/>
      <c r="K326" s="61"/>
    </row>
    <row r="327" spans="1:11" x14ac:dyDescent="0.3">
      <c r="B327" s="13"/>
      <c r="C327" s="13"/>
      <c r="D327" s="65" t="s">
        <v>52</v>
      </c>
      <c r="E327" s="66"/>
      <c r="F327" s="66"/>
      <c r="G327" s="63">
        <f>SUMIF(L316:L324, IF(L315="","",L315), K316:K324)</f>
        <v>0</v>
      </c>
      <c r="H327" s="63"/>
      <c r="I327" s="63"/>
      <c r="J327" s="63"/>
      <c r="K327" s="64"/>
    </row>
    <row r="328" spans="1:11" x14ac:dyDescent="0.3">
      <c r="B328" s="13"/>
      <c r="C328" s="13"/>
      <c r="D328" s="65" t="s">
        <v>53</v>
      </c>
      <c r="E328" s="66"/>
      <c r="F328" s="66"/>
      <c r="G328" s="63">
        <f>ROUND(SUMIF(L316:L324, IF(L315="","",L315), K316:K324) * 0.2, 2)</f>
        <v>0</v>
      </c>
      <c r="H328" s="63"/>
      <c r="I328" s="63"/>
      <c r="J328" s="63"/>
      <c r="K328" s="64"/>
    </row>
    <row r="329" spans="1:11" x14ac:dyDescent="0.3">
      <c r="B329" s="13"/>
      <c r="C329" s="13"/>
      <c r="D329" s="69" t="s">
        <v>54</v>
      </c>
      <c r="E329" s="70"/>
      <c r="F329" s="70"/>
      <c r="G329" s="67">
        <f>SUM(G327:G328)</f>
        <v>0</v>
      </c>
      <c r="H329" s="67"/>
      <c r="I329" s="67"/>
      <c r="J329" s="67"/>
      <c r="K329" s="68"/>
    </row>
    <row r="330" spans="1:11" ht="31.2" customHeight="1" x14ac:dyDescent="0.3">
      <c r="B330" s="1"/>
      <c r="C330" s="1"/>
      <c r="D330" s="76" t="s">
        <v>246</v>
      </c>
      <c r="E330" s="76"/>
      <c r="F330" s="76"/>
      <c r="G330" s="76"/>
      <c r="H330" s="76"/>
      <c r="I330" s="76"/>
      <c r="J330" s="76"/>
      <c r="K330" s="76"/>
    </row>
    <row r="332" spans="1:11" x14ac:dyDescent="0.3">
      <c r="D332" s="77" t="s">
        <v>247</v>
      </c>
      <c r="E332" s="77"/>
      <c r="F332" s="77"/>
      <c r="G332" s="77"/>
      <c r="H332" s="77"/>
      <c r="I332" s="77"/>
      <c r="J332" s="77"/>
      <c r="K332" s="77"/>
    </row>
    <row r="333" spans="1:11" x14ac:dyDescent="0.3">
      <c r="D333" s="79" t="s">
        <v>248</v>
      </c>
      <c r="E333" s="80"/>
      <c r="F333" s="80"/>
      <c r="G333" s="78">
        <f>SUMIF(L12:L12, "", K12:K12)</f>
        <v>0</v>
      </c>
      <c r="H333" s="78"/>
      <c r="I333" s="78"/>
      <c r="J333" s="78"/>
      <c r="K333" s="78"/>
    </row>
    <row r="334" spans="1:11" x14ac:dyDescent="0.3">
      <c r="D334" s="79" t="s">
        <v>249</v>
      </c>
      <c r="E334" s="80"/>
      <c r="F334" s="80"/>
      <c r="G334" s="78">
        <f>SUMIF(L27:L63, "", K27:K63)</f>
        <v>0</v>
      </c>
      <c r="H334" s="78"/>
      <c r="I334" s="78"/>
      <c r="J334" s="78"/>
      <c r="K334" s="78"/>
    </row>
    <row r="335" spans="1:11" x14ac:dyDescent="0.3">
      <c r="D335" s="79" t="s">
        <v>250</v>
      </c>
      <c r="E335" s="80"/>
      <c r="F335" s="80"/>
      <c r="G335" s="78">
        <f>SUMIF(L77:L133, "", K77:K133)</f>
        <v>0</v>
      </c>
      <c r="H335" s="78"/>
      <c r="I335" s="78"/>
      <c r="J335" s="78"/>
      <c r="K335" s="78"/>
    </row>
    <row r="336" spans="1:11" x14ac:dyDescent="0.3">
      <c r="D336" s="83" t="s">
        <v>251</v>
      </c>
      <c r="E336" s="84"/>
      <c r="F336" s="84"/>
      <c r="G336" s="81">
        <f>SUMIF(L91:L97, "", K91:K97)</f>
        <v>0</v>
      </c>
      <c r="H336" s="82"/>
      <c r="I336" s="82"/>
      <c r="J336" s="82"/>
      <c r="K336" s="82"/>
    </row>
    <row r="337" spans="1:11" x14ac:dyDescent="0.3">
      <c r="D337" s="83" t="s">
        <v>252</v>
      </c>
      <c r="E337" s="84"/>
      <c r="F337" s="84"/>
      <c r="G337" s="81">
        <f>SUMIF(L104:L133, "", K104:K133)</f>
        <v>0</v>
      </c>
      <c r="H337" s="82"/>
      <c r="I337" s="82"/>
      <c r="J337" s="82"/>
      <c r="K337" s="82"/>
    </row>
    <row r="338" spans="1:11" ht="26.4" customHeight="1" x14ac:dyDescent="0.3">
      <c r="D338" s="79" t="s">
        <v>253</v>
      </c>
      <c r="E338" s="80"/>
      <c r="F338" s="80"/>
      <c r="G338" s="78">
        <f>SUMIF(L150:L287, "", K150:K287)</f>
        <v>0</v>
      </c>
      <c r="H338" s="78"/>
      <c r="I338" s="78"/>
      <c r="J338" s="78"/>
      <c r="K338" s="78"/>
    </row>
    <row r="339" spans="1:11" x14ac:dyDescent="0.3">
      <c r="D339" s="83" t="s">
        <v>254</v>
      </c>
      <c r="E339" s="84"/>
      <c r="F339" s="84"/>
      <c r="G339" s="81">
        <f>SUMIF(L150:L173, "", K150:K173)</f>
        <v>0</v>
      </c>
      <c r="H339" s="82"/>
      <c r="I339" s="82"/>
      <c r="J339" s="82"/>
      <c r="K339" s="82"/>
    </row>
    <row r="340" spans="1:11" x14ac:dyDescent="0.3">
      <c r="D340" s="83" t="s">
        <v>255</v>
      </c>
      <c r="E340" s="84"/>
      <c r="F340" s="84"/>
      <c r="G340" s="81">
        <f>SUMIF(L181:L189, "", K181:K189)</f>
        <v>0</v>
      </c>
      <c r="H340" s="82"/>
      <c r="I340" s="82"/>
      <c r="J340" s="82"/>
      <c r="K340" s="82"/>
    </row>
    <row r="341" spans="1:11" x14ac:dyDescent="0.3">
      <c r="D341" s="83" t="s">
        <v>256</v>
      </c>
      <c r="E341" s="84"/>
      <c r="F341" s="84"/>
      <c r="G341" s="81">
        <f>SUMIF(L199:L232, "", K199:K232)</f>
        <v>0</v>
      </c>
      <c r="H341" s="82"/>
      <c r="I341" s="82"/>
      <c r="J341" s="82"/>
      <c r="K341" s="82"/>
    </row>
    <row r="342" spans="1:11" x14ac:dyDescent="0.3">
      <c r="D342" s="83" t="s">
        <v>257</v>
      </c>
      <c r="E342" s="84"/>
      <c r="F342" s="84"/>
      <c r="G342" s="81">
        <f>SUMIF(L244:L252, "", K244:K252)</f>
        <v>0</v>
      </c>
      <c r="H342" s="82"/>
      <c r="I342" s="82"/>
      <c r="J342" s="82"/>
      <c r="K342" s="82"/>
    </row>
    <row r="343" spans="1:11" x14ac:dyDescent="0.3">
      <c r="D343" s="83" t="s">
        <v>258</v>
      </c>
      <c r="E343" s="84"/>
      <c r="F343" s="84"/>
      <c r="G343" s="81">
        <f>SUMIF(L261:L287, "", K261:K287)</f>
        <v>0</v>
      </c>
      <c r="H343" s="82"/>
      <c r="I343" s="82"/>
      <c r="J343" s="82"/>
      <c r="K343" s="82"/>
    </row>
    <row r="344" spans="1:11" x14ac:dyDescent="0.3">
      <c r="D344" s="79" t="s">
        <v>259</v>
      </c>
      <c r="E344" s="80"/>
      <c r="F344" s="80"/>
      <c r="G344" s="78">
        <f>SUMIF(L305:L305, "", K305:K305)</f>
        <v>0</v>
      </c>
      <c r="H344" s="78"/>
      <c r="I344" s="78"/>
      <c r="J344" s="78"/>
      <c r="K344" s="78"/>
    </row>
    <row r="345" spans="1:11" x14ac:dyDescent="0.3">
      <c r="D345" s="79" t="s">
        <v>260</v>
      </c>
      <c r="E345" s="80"/>
      <c r="F345" s="80"/>
      <c r="G345" s="78">
        <f>0</f>
        <v>0</v>
      </c>
      <c r="H345" s="78"/>
      <c r="I345" s="78"/>
      <c r="J345" s="78"/>
      <c r="K345" s="78"/>
    </row>
    <row r="346" spans="1:11" x14ac:dyDescent="0.3">
      <c r="D346" s="83" t="s">
        <v>261</v>
      </c>
      <c r="E346" s="84"/>
      <c r="F346" s="84"/>
      <c r="G346" s="81">
        <f>0</f>
        <v>0</v>
      </c>
      <c r="H346" s="82"/>
      <c r="I346" s="82"/>
      <c r="J346" s="82"/>
      <c r="K346" s="82"/>
    </row>
    <row r="347" spans="1:11" ht="22.8" customHeight="1" x14ac:dyDescent="0.3">
      <c r="D347" s="83" t="s">
        <v>262</v>
      </c>
      <c r="E347" s="84"/>
      <c r="F347" s="84"/>
      <c r="G347" s="81">
        <f>0</f>
        <v>0</v>
      </c>
      <c r="H347" s="82"/>
      <c r="I347" s="82"/>
      <c r="J347" s="82"/>
      <c r="K347" s="82"/>
    </row>
    <row r="348" spans="1:11" x14ac:dyDescent="0.3">
      <c r="D348" s="85" t="s">
        <v>263</v>
      </c>
      <c r="E348" s="86"/>
      <c r="F348" s="86"/>
      <c r="G348" s="31"/>
      <c r="H348" s="31"/>
      <c r="I348" s="31"/>
      <c r="J348" s="31"/>
      <c r="K348" s="32"/>
    </row>
    <row r="349" spans="1:11" x14ac:dyDescent="0.3">
      <c r="D349" s="87"/>
      <c r="E349" s="88"/>
      <c r="F349" s="88"/>
      <c r="G349" s="88"/>
      <c r="H349" s="88"/>
      <c r="I349" s="88"/>
      <c r="J349" s="88"/>
      <c r="K349" s="89"/>
    </row>
    <row r="350" spans="1:11" x14ac:dyDescent="0.3">
      <c r="A350" s="33"/>
      <c r="D350" s="90" t="s">
        <v>52</v>
      </c>
      <c r="E350" s="48"/>
      <c r="F350" s="48"/>
      <c r="G350" s="91">
        <f>SUMIF(L5:L330, IF(L4="","",L4), K5:K330)</f>
        <v>0</v>
      </c>
      <c r="H350" s="92"/>
      <c r="I350" s="92"/>
      <c r="J350" s="92"/>
      <c r="K350" s="93"/>
    </row>
    <row r="351" spans="1:11" x14ac:dyDescent="0.3">
      <c r="A351" s="33"/>
      <c r="D351" s="90" t="s">
        <v>53</v>
      </c>
      <c r="E351" s="48"/>
      <c r="F351" s="48"/>
      <c r="G351" s="91">
        <f>ROUND(SUMIF(L5:L330, IF(L4="","",L4), K5:K330) * 0.2, 2)</f>
        <v>0</v>
      </c>
      <c r="H351" s="92"/>
      <c r="I351" s="92"/>
      <c r="J351" s="92"/>
      <c r="K351" s="93"/>
    </row>
    <row r="352" spans="1:11" x14ac:dyDescent="0.3">
      <c r="D352" s="94" t="s">
        <v>54</v>
      </c>
      <c r="E352" s="95"/>
      <c r="F352" s="95"/>
      <c r="G352" s="96">
        <f>SUM(G350:G351)</f>
        <v>0</v>
      </c>
      <c r="H352" s="97"/>
      <c r="I352" s="97"/>
      <c r="J352" s="97"/>
      <c r="K352" s="98"/>
    </row>
    <row r="353" spans="1:14" x14ac:dyDescent="0.3">
      <c r="D353" s="84"/>
      <c r="E353" s="48"/>
      <c r="F353" s="48"/>
      <c r="G353" s="48"/>
      <c r="H353" s="48"/>
      <c r="I353" s="48"/>
      <c r="J353" s="48"/>
      <c r="K353" s="48"/>
    </row>
    <row r="354" spans="1:14" x14ac:dyDescent="0.3">
      <c r="D354" s="99" t="s">
        <v>264</v>
      </c>
      <c r="E354" s="99"/>
      <c r="F354" s="99"/>
      <c r="G354" s="99"/>
      <c r="H354" s="99"/>
      <c r="I354" s="99"/>
      <c r="J354" s="99"/>
      <c r="K354" s="99"/>
    </row>
    <row r="355" spans="1:14" x14ac:dyDescent="0.3">
      <c r="D355" s="100" t="str">
        <f>IF(Paramètres!AA2&lt;&gt;"",Paramètres!AA2,"")</f>
        <v xml:space="preserve">Zéro euro </v>
      </c>
      <c r="E355" s="100"/>
      <c r="F355" s="100"/>
      <c r="G355" s="100"/>
      <c r="H355" s="100"/>
      <c r="I355" s="100"/>
      <c r="J355" s="100"/>
      <c r="K355" s="100"/>
    </row>
    <row r="356" spans="1:14" x14ac:dyDescent="0.3">
      <c r="D356" s="100"/>
      <c r="E356" s="100"/>
      <c r="F356" s="100"/>
      <c r="G356" s="100"/>
      <c r="H356" s="100"/>
      <c r="I356" s="100"/>
      <c r="J356" s="100"/>
      <c r="K356" s="100"/>
    </row>
    <row r="358" spans="1:14" x14ac:dyDescent="0.3">
      <c r="D358" s="77" t="s">
        <v>265</v>
      </c>
      <c r="E358" s="77"/>
      <c r="F358" s="77"/>
      <c r="G358" s="77"/>
      <c r="H358" s="77"/>
      <c r="I358" s="77"/>
      <c r="J358" s="77"/>
      <c r="K358" s="77"/>
    </row>
    <row r="359" spans="1:14" x14ac:dyDescent="0.3">
      <c r="D359" s="99" t="s">
        <v>266</v>
      </c>
      <c r="E359" s="99"/>
      <c r="F359" s="99"/>
      <c r="M359" s="2">
        <v>1</v>
      </c>
    </row>
    <row r="360" spans="1:14" x14ac:dyDescent="0.3">
      <c r="D360" s="84" t="s">
        <v>267</v>
      </c>
      <c r="E360" s="84"/>
      <c r="F360" s="84"/>
      <c r="G360" s="101">
        <f>SUMIF(M5:M330,M360, K5:K330)</f>
        <v>0</v>
      </c>
      <c r="H360" s="101"/>
      <c r="I360" s="101"/>
      <c r="J360" s="101"/>
      <c r="K360" s="101"/>
      <c r="L360" s="2">
        <v>1</v>
      </c>
      <c r="M360" s="2">
        <v>16944</v>
      </c>
    </row>
    <row r="361" spans="1:14" hidden="1" x14ac:dyDescent="0.3">
      <c r="A361" s="2">
        <v>0.2</v>
      </c>
      <c r="D361" s="34" t="str">
        <f>"	- dont T.V.A. à 20% sur " &amp;ROUND((SUMPRODUCT((M5:M330=M360)*1, K5:K330,(N5:N330=A361)*1)), 2)&amp; "€ :"</f>
        <v xml:space="preserve">	- dont T.V.A. à 20% sur 0€ :</v>
      </c>
      <c r="E361" s="34"/>
      <c r="F361" s="34"/>
      <c r="G361" s="102"/>
      <c r="H361" s="102"/>
      <c r="I361" s="102"/>
      <c r="J361" s="102"/>
      <c r="K361" s="102"/>
      <c r="L361" s="2">
        <v>1</v>
      </c>
      <c r="N361" s="2">
        <f>ROUND((SUMPRODUCT((M5:M330=M360)*1, K5:K330,(N5:N330=A361)*1))*A361, 2)</f>
        <v>0</v>
      </c>
    </row>
    <row r="362" spans="1:14" x14ac:dyDescent="0.3">
      <c r="D362" s="84" t="s">
        <v>268</v>
      </c>
      <c r="E362" s="84"/>
      <c r="F362" s="84"/>
      <c r="G362" s="30"/>
      <c r="H362" s="30"/>
      <c r="I362" s="30"/>
      <c r="J362" s="30"/>
      <c r="K362" s="30"/>
    </row>
    <row r="363" spans="1:14" x14ac:dyDescent="0.3">
      <c r="D363" s="103" t="s">
        <v>269</v>
      </c>
      <c r="E363" s="103"/>
      <c r="F363" s="103"/>
      <c r="G363" s="101">
        <f>SUM(G360:G361)</f>
        <v>0</v>
      </c>
      <c r="H363" s="101"/>
      <c r="I363" s="101"/>
      <c r="J363" s="101"/>
      <c r="K363" s="101"/>
    </row>
    <row r="364" spans="1:14" x14ac:dyDescent="0.3">
      <c r="D364" s="103" t="s">
        <v>270</v>
      </c>
      <c r="E364" s="103"/>
      <c r="F364" s="103"/>
      <c r="G364" s="101">
        <f>SUM(N360:N361)</f>
        <v>0</v>
      </c>
      <c r="H364" s="101"/>
      <c r="I364" s="101"/>
      <c r="J364" s="101"/>
      <c r="K364" s="101"/>
    </row>
    <row r="365" spans="1:14" x14ac:dyDescent="0.3">
      <c r="D365" s="103" t="s">
        <v>271</v>
      </c>
      <c r="E365" s="103"/>
      <c r="F365" s="103"/>
      <c r="G365" s="101">
        <f>SUM(G363:G364)</f>
        <v>0</v>
      </c>
      <c r="H365" s="101"/>
      <c r="I365" s="101"/>
      <c r="J365" s="101"/>
      <c r="K365" s="101"/>
    </row>
    <row r="367" spans="1:14" ht="56.7" customHeight="1" x14ac:dyDescent="0.3">
      <c r="G367" s="104" t="s">
        <v>272</v>
      </c>
      <c r="H367" s="104"/>
      <c r="I367" s="104"/>
      <c r="J367" s="104"/>
      <c r="K367" s="104"/>
    </row>
    <row r="369" spans="4:11" ht="85.05" customHeight="1" x14ac:dyDescent="0.3">
      <c r="D369" s="105" t="s">
        <v>273</v>
      </c>
      <c r="E369" s="105"/>
      <c r="G369" s="105" t="s">
        <v>274</v>
      </c>
      <c r="H369" s="105"/>
      <c r="I369" s="105"/>
      <c r="J369" s="105"/>
      <c r="K369" s="105"/>
    </row>
    <row r="370" spans="4:11" x14ac:dyDescent="0.3">
      <c r="D370" s="106" t="s">
        <v>275</v>
      </c>
      <c r="E370" s="106"/>
      <c r="F370" s="106"/>
      <c r="G370" s="106"/>
      <c r="H370" s="106"/>
      <c r="I370" s="106"/>
      <c r="J370" s="106"/>
      <c r="K370" s="106"/>
    </row>
  </sheetData>
  <sheetProtection password="E95E" sheet="1" objects="1" selectLockedCells="1"/>
  <mergeCells count="271">
    <mergeCell ref="D369:E369"/>
    <mergeCell ref="G369:K369"/>
    <mergeCell ref="D370:K370"/>
    <mergeCell ref="G361:K361"/>
    <mergeCell ref="D362:F362"/>
    <mergeCell ref="D363:F363"/>
    <mergeCell ref="G363:K363"/>
    <mergeCell ref="D364:F364"/>
    <mergeCell ref="G364:K364"/>
    <mergeCell ref="D365:F365"/>
    <mergeCell ref="G365:K365"/>
    <mergeCell ref="G367:K367"/>
    <mergeCell ref="D352:F352"/>
    <mergeCell ref="G352:K352"/>
    <mergeCell ref="D353:K353"/>
    <mergeCell ref="D354:K354"/>
    <mergeCell ref="D355:K355"/>
    <mergeCell ref="D356:K356"/>
    <mergeCell ref="D358:K358"/>
    <mergeCell ref="D359:F359"/>
    <mergeCell ref="D360:F360"/>
    <mergeCell ref="G360:K360"/>
    <mergeCell ref="G346:K346"/>
    <mergeCell ref="D346:F346"/>
    <mergeCell ref="G347:K347"/>
    <mergeCell ref="D347:F347"/>
    <mergeCell ref="D348:F348"/>
    <mergeCell ref="D349:K349"/>
    <mergeCell ref="D350:F350"/>
    <mergeCell ref="G350:K350"/>
    <mergeCell ref="D351:F351"/>
    <mergeCell ref="G351:K351"/>
    <mergeCell ref="G341:K341"/>
    <mergeCell ref="D341:F341"/>
    <mergeCell ref="G342:K342"/>
    <mergeCell ref="D342:F342"/>
    <mergeCell ref="G343:K343"/>
    <mergeCell ref="D343:F343"/>
    <mergeCell ref="G344:K344"/>
    <mergeCell ref="D344:F344"/>
    <mergeCell ref="G345:K345"/>
    <mergeCell ref="D345:F345"/>
    <mergeCell ref="G336:K336"/>
    <mergeCell ref="D336:F336"/>
    <mergeCell ref="G337:K337"/>
    <mergeCell ref="D337:F337"/>
    <mergeCell ref="G338:K338"/>
    <mergeCell ref="D338:F338"/>
    <mergeCell ref="G339:K339"/>
    <mergeCell ref="D339:F339"/>
    <mergeCell ref="G340:K340"/>
    <mergeCell ref="D340:F340"/>
    <mergeCell ref="G329:K329"/>
    <mergeCell ref="D329:F329"/>
    <mergeCell ref="D330:K330"/>
    <mergeCell ref="D332:K332"/>
    <mergeCell ref="G333:K333"/>
    <mergeCell ref="D333:F333"/>
    <mergeCell ref="G334:K334"/>
    <mergeCell ref="D334:F334"/>
    <mergeCell ref="G335:K335"/>
    <mergeCell ref="D335:F335"/>
    <mergeCell ref="D324:F324"/>
    <mergeCell ref="G325:K325"/>
    <mergeCell ref="D325:F325"/>
    <mergeCell ref="G326:K326"/>
    <mergeCell ref="D326:F326"/>
    <mergeCell ref="G327:K327"/>
    <mergeCell ref="D327:F327"/>
    <mergeCell ref="G328:K328"/>
    <mergeCell ref="D328:F328"/>
    <mergeCell ref="G313:K313"/>
    <mergeCell ref="D313:F313"/>
    <mergeCell ref="G314:K314"/>
    <mergeCell ref="D314:F314"/>
    <mergeCell ref="D315:F315"/>
    <mergeCell ref="D316:F316"/>
    <mergeCell ref="D318:J318"/>
    <mergeCell ref="D320:F320"/>
    <mergeCell ref="D322:J322"/>
    <mergeCell ref="D305:F305"/>
    <mergeCell ref="D307:J307"/>
    <mergeCell ref="D309:F309"/>
    <mergeCell ref="G310:K310"/>
    <mergeCell ref="D310:F310"/>
    <mergeCell ref="G311:K311"/>
    <mergeCell ref="D311:F311"/>
    <mergeCell ref="G312:K312"/>
    <mergeCell ref="D312:F312"/>
    <mergeCell ref="G300:K300"/>
    <mergeCell ref="D300:F300"/>
    <mergeCell ref="G301:K301"/>
    <mergeCell ref="D301:F301"/>
    <mergeCell ref="G302:K302"/>
    <mergeCell ref="D302:F302"/>
    <mergeCell ref="G303:K303"/>
    <mergeCell ref="D303:F303"/>
    <mergeCell ref="D304:F304"/>
    <mergeCell ref="D283:J283"/>
    <mergeCell ref="D286:F286"/>
    <mergeCell ref="D287:F287"/>
    <mergeCell ref="D290:J290"/>
    <mergeCell ref="D291:J291"/>
    <mergeCell ref="D294:F294"/>
    <mergeCell ref="D298:F298"/>
    <mergeCell ref="G299:K299"/>
    <mergeCell ref="D299:F299"/>
    <mergeCell ref="D265:J265"/>
    <mergeCell ref="D267:F267"/>
    <mergeCell ref="D270:J270"/>
    <mergeCell ref="D271:J271"/>
    <mergeCell ref="D273:F273"/>
    <mergeCell ref="D276:J276"/>
    <mergeCell ref="D277:J277"/>
    <mergeCell ref="D279:F279"/>
    <mergeCell ref="D282:J282"/>
    <mergeCell ref="D246:J246"/>
    <mergeCell ref="D248:F248"/>
    <mergeCell ref="D250:J250"/>
    <mergeCell ref="D252:F252"/>
    <mergeCell ref="D254:J254"/>
    <mergeCell ref="D258:F258"/>
    <mergeCell ref="D259:F259"/>
    <mergeCell ref="D261:F261"/>
    <mergeCell ref="D264:J264"/>
    <mergeCell ref="D229:F229"/>
    <mergeCell ref="D230:J230"/>
    <mergeCell ref="D232:F232"/>
    <mergeCell ref="D234:J234"/>
    <mergeCell ref="D238:F238"/>
    <mergeCell ref="D239:F239"/>
    <mergeCell ref="D242:F242"/>
    <mergeCell ref="D244:F244"/>
    <mergeCell ref="D245:J245"/>
    <mergeCell ref="D211:F211"/>
    <mergeCell ref="D214:J214"/>
    <mergeCell ref="D215:J215"/>
    <mergeCell ref="D217:F217"/>
    <mergeCell ref="D219:J219"/>
    <mergeCell ref="D222:F222"/>
    <mergeCell ref="D223:F223"/>
    <mergeCell ref="D226:J226"/>
    <mergeCell ref="D227:J227"/>
    <mergeCell ref="D192:J192"/>
    <mergeCell ref="D195:F195"/>
    <mergeCell ref="D197:F197"/>
    <mergeCell ref="D199:F199"/>
    <mergeCell ref="D202:J202"/>
    <mergeCell ref="D203:J203"/>
    <mergeCell ref="D205:F205"/>
    <mergeCell ref="D208:J208"/>
    <mergeCell ref="D209:J209"/>
    <mergeCell ref="D173:F173"/>
    <mergeCell ref="D175:J175"/>
    <mergeCell ref="D176:J176"/>
    <mergeCell ref="D179:F179"/>
    <mergeCell ref="D181:F181"/>
    <mergeCell ref="D186:J186"/>
    <mergeCell ref="D187:J187"/>
    <mergeCell ref="D189:F189"/>
    <mergeCell ref="D191:J191"/>
    <mergeCell ref="D155:F155"/>
    <mergeCell ref="D157:J157"/>
    <mergeCell ref="D158:J158"/>
    <mergeCell ref="D160:F160"/>
    <mergeCell ref="D163:J163"/>
    <mergeCell ref="D165:F165"/>
    <mergeCell ref="D168:F168"/>
    <mergeCell ref="D170:J170"/>
    <mergeCell ref="D171:J171"/>
    <mergeCell ref="G144:K144"/>
    <mergeCell ref="D144:F144"/>
    <mergeCell ref="G145:K145"/>
    <mergeCell ref="D145:F145"/>
    <mergeCell ref="D146:F146"/>
    <mergeCell ref="D148:F148"/>
    <mergeCell ref="D150:F150"/>
    <mergeCell ref="D152:J152"/>
    <mergeCell ref="D153:J153"/>
    <mergeCell ref="D133:F133"/>
    <mergeCell ref="D136:J136"/>
    <mergeCell ref="D137:J137"/>
    <mergeCell ref="D140:F140"/>
    <mergeCell ref="G141:K141"/>
    <mergeCell ref="D141:F141"/>
    <mergeCell ref="G142:K142"/>
    <mergeCell ref="D142:F142"/>
    <mergeCell ref="G143:K143"/>
    <mergeCell ref="D143:F143"/>
    <mergeCell ref="D114:J114"/>
    <mergeCell ref="D116:F116"/>
    <mergeCell ref="D118:J118"/>
    <mergeCell ref="D120:F120"/>
    <mergeCell ref="D123:J123"/>
    <mergeCell ref="D124:J124"/>
    <mergeCell ref="D126:F126"/>
    <mergeCell ref="D130:J130"/>
    <mergeCell ref="D131:J131"/>
    <mergeCell ref="D95:J95"/>
    <mergeCell ref="D97:F97"/>
    <mergeCell ref="D99:J99"/>
    <mergeCell ref="D102:F102"/>
    <mergeCell ref="D104:F104"/>
    <mergeCell ref="D107:J107"/>
    <mergeCell ref="D108:J108"/>
    <mergeCell ref="D110:F110"/>
    <mergeCell ref="D113:J113"/>
    <mergeCell ref="D77:F77"/>
    <mergeCell ref="D79:J79"/>
    <mergeCell ref="D81:F81"/>
    <mergeCell ref="D83:J83"/>
    <mergeCell ref="D85:F85"/>
    <mergeCell ref="D87:J87"/>
    <mergeCell ref="D89:F89"/>
    <mergeCell ref="D91:F91"/>
    <mergeCell ref="D94:J94"/>
    <mergeCell ref="G71:K71"/>
    <mergeCell ref="D71:F71"/>
    <mergeCell ref="G72:K72"/>
    <mergeCell ref="D72:F72"/>
    <mergeCell ref="G73:K73"/>
    <mergeCell ref="D73:F73"/>
    <mergeCell ref="G74:K74"/>
    <mergeCell ref="D74:F74"/>
    <mergeCell ref="D75:F75"/>
    <mergeCell ref="D58:F58"/>
    <mergeCell ref="D60:J60"/>
    <mergeCell ref="D61:J61"/>
    <mergeCell ref="D63:F63"/>
    <mergeCell ref="D66:J66"/>
    <mergeCell ref="D67:J67"/>
    <mergeCell ref="D69:F69"/>
    <mergeCell ref="G70:K70"/>
    <mergeCell ref="D70:F70"/>
    <mergeCell ref="D41:F41"/>
    <mergeCell ref="D44:J44"/>
    <mergeCell ref="D45:J45"/>
    <mergeCell ref="D47:F47"/>
    <mergeCell ref="D50:J50"/>
    <mergeCell ref="D51:J51"/>
    <mergeCell ref="D53:F53"/>
    <mergeCell ref="D55:J55"/>
    <mergeCell ref="D56:J56"/>
    <mergeCell ref="D26:F26"/>
    <mergeCell ref="D27:F27"/>
    <mergeCell ref="D29:J29"/>
    <mergeCell ref="D30:J30"/>
    <mergeCell ref="D32:F32"/>
    <mergeCell ref="D34:J34"/>
    <mergeCell ref="D35:J35"/>
    <mergeCell ref="D37:F37"/>
    <mergeCell ref="D39:J39"/>
    <mergeCell ref="G21:K21"/>
    <mergeCell ref="D21:F21"/>
    <mergeCell ref="G22:K22"/>
    <mergeCell ref="D22:F22"/>
    <mergeCell ref="G23:K23"/>
    <mergeCell ref="D23:F23"/>
    <mergeCell ref="G24:K24"/>
    <mergeCell ref="D24:F24"/>
    <mergeCell ref="G25:K25"/>
    <mergeCell ref="D25:F25"/>
    <mergeCell ref="D3:F3"/>
    <mergeCell ref="D4:F4"/>
    <mergeCell ref="D7:F7"/>
    <mergeCell ref="D8:F8"/>
    <mergeCell ref="D11:F11"/>
    <mergeCell ref="D12:F12"/>
    <mergeCell ref="D14:J14"/>
    <mergeCell ref="D17:F17"/>
    <mergeCell ref="D20:F2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&amp;L12451 - Ecocampus Réhabilitation du bloc B du bâtiment F
19 avenue du Maréchal Juin - 90 000 BELFORT&amp;RDPGF - Lot n°02 GROS-OEUVRE 
PRO - Edition du 12/06/2025</oddHeader>
    <oddFooter>&amp;CEdition du 12/06/2025&amp;RPage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29" t="s">
        <v>276</v>
      </c>
      <c r="AA1" s="2">
        <f>IF(DPGF!G352&lt;&gt;"",DPGF!G352,"0")</f>
        <v>0</v>
      </c>
    </row>
    <row r="2" spans="1:27" ht="12.75" customHeight="1" x14ac:dyDescent="0.3">
      <c r="AA2" s="2" t="str">
        <f>UPPER(MID(AA98,1,1))&amp;MID(AA98,2,168)</f>
        <v xml:space="preserve">Zéro euro </v>
      </c>
    </row>
    <row r="3" spans="1:27" ht="25.5" customHeight="1" x14ac:dyDescent="0.3">
      <c r="A3" s="36" t="s">
        <v>277</v>
      </c>
      <c r="B3" s="35" t="s">
        <v>278</v>
      </c>
      <c r="C3" s="107" t="s">
        <v>303</v>
      </c>
      <c r="D3" s="107"/>
      <c r="E3" s="107"/>
      <c r="F3" s="107"/>
      <c r="G3" s="107"/>
      <c r="H3" s="107"/>
      <c r="I3" s="107"/>
      <c r="J3" s="107"/>
      <c r="AA3" s="2">
        <f>INT(AA1/1000000)</f>
        <v>0</v>
      </c>
    </row>
    <row r="4" spans="1:27" ht="12.75" customHeight="1" x14ac:dyDescent="0.3">
      <c r="AA4" s="2">
        <f>INT((AA1-AA3*1000000)/1000)</f>
        <v>0</v>
      </c>
    </row>
    <row r="5" spans="1:27" ht="25.5" customHeight="1" x14ac:dyDescent="0.3">
      <c r="A5" s="36" t="s">
        <v>279</v>
      </c>
      <c r="B5" s="35" t="s">
        <v>280</v>
      </c>
      <c r="C5" s="107" t="s">
        <v>304</v>
      </c>
      <c r="D5" s="107"/>
      <c r="E5" s="107"/>
      <c r="F5" s="107"/>
      <c r="G5" s="107"/>
      <c r="H5" s="107"/>
      <c r="I5" s="107"/>
      <c r="J5" s="107"/>
      <c r="AA5" s="2">
        <f>INT(AA1-AA3*1000000-AA4*1000)</f>
        <v>0</v>
      </c>
    </row>
    <row r="6" spans="1:27" ht="12.75" customHeight="1" x14ac:dyDescent="0.3">
      <c r="AA6" s="2">
        <f>ROUND(AA1-AA3*1000000-AA4*1000-AA5,2)*100</f>
        <v>0</v>
      </c>
    </row>
    <row r="7" spans="1:27" ht="12.75" customHeight="1" x14ac:dyDescent="0.3">
      <c r="A7" s="36" t="s">
        <v>289</v>
      </c>
      <c r="B7" s="35" t="s">
        <v>290</v>
      </c>
      <c r="C7" s="37">
        <v>12451</v>
      </c>
      <c r="AA7" s="2">
        <f>AA3-AA12*100</f>
        <v>0</v>
      </c>
    </row>
    <row r="8" spans="1:27" ht="12.75" customHeight="1" x14ac:dyDescent="0.3">
      <c r="AA8" s="2">
        <f>0</f>
        <v>0</v>
      </c>
    </row>
    <row r="9" spans="1:27" ht="12.75" customHeight="1" x14ac:dyDescent="0.3">
      <c r="A9" s="36" t="s">
        <v>291</v>
      </c>
      <c r="B9" s="35" t="s">
        <v>292</v>
      </c>
      <c r="C9" s="37" t="s">
        <v>32</v>
      </c>
      <c r="AA9" s="2">
        <f>AA4-AA15*100</f>
        <v>0</v>
      </c>
    </row>
    <row r="10" spans="1:27" ht="12.75" customHeight="1" x14ac:dyDescent="0.3">
      <c r="AA10" s="2">
        <f>ROUND(AA5-AA18*100,0)</f>
        <v>0</v>
      </c>
    </row>
    <row r="11" spans="1:27" ht="25.5" customHeight="1" x14ac:dyDescent="0.3">
      <c r="A11" s="36" t="s">
        <v>281</v>
      </c>
      <c r="B11" s="35" t="s">
        <v>282</v>
      </c>
      <c r="C11" s="107" t="s">
        <v>33</v>
      </c>
      <c r="D11" s="107"/>
      <c r="E11" s="107"/>
      <c r="F11" s="107"/>
      <c r="G11" s="107"/>
      <c r="H11" s="107"/>
      <c r="I11" s="107"/>
      <c r="J11" s="107"/>
      <c r="AA11" s="2">
        <f>AA6</f>
        <v>0</v>
      </c>
    </row>
    <row r="12" spans="1:27" ht="12.75" customHeight="1" x14ac:dyDescent="0.3">
      <c r="AA12" s="2">
        <f>INT(AA3/100)</f>
        <v>0</v>
      </c>
    </row>
    <row r="13" spans="1:27" ht="12.75" customHeight="1" x14ac:dyDescent="0.3">
      <c r="A13" s="36" t="s">
        <v>293</v>
      </c>
      <c r="B13" s="35" t="s">
        <v>294</v>
      </c>
      <c r="C13" s="37" t="s">
        <v>305</v>
      </c>
      <c r="AA13" s="2">
        <f>INT((AA3-AA12*100)/10)</f>
        <v>0</v>
      </c>
    </row>
    <row r="14" spans="1:27" ht="12.75" customHeight="1" x14ac:dyDescent="0.3">
      <c r="AA14" s="2">
        <f>AA3-AA12*100-AA13*10</f>
        <v>0</v>
      </c>
    </row>
    <row r="15" spans="1:27" ht="12.75" customHeight="1" x14ac:dyDescent="0.3">
      <c r="A15" s="36" t="s">
        <v>295</v>
      </c>
      <c r="B15" s="35" t="s">
        <v>296</v>
      </c>
      <c r="C15" s="37" t="s">
        <v>306</v>
      </c>
      <c r="AA15" s="2">
        <f>INT(AA4/100)</f>
        <v>0</v>
      </c>
    </row>
    <row r="16" spans="1:27" ht="12.75" customHeight="1" x14ac:dyDescent="0.3">
      <c r="AA16" s="2">
        <f>INT((AA4-AA15*100)/10)</f>
        <v>0</v>
      </c>
    </row>
    <row r="17" spans="1:27" ht="12.75" customHeight="1" x14ac:dyDescent="0.3">
      <c r="A17" s="36" t="s">
        <v>297</v>
      </c>
      <c r="B17" s="35" t="s">
        <v>298</v>
      </c>
      <c r="C17" s="37"/>
      <c r="AA17" s="2">
        <f>AA4-AA15*100-AA16*10</f>
        <v>0</v>
      </c>
    </row>
    <row r="18" spans="1:27" ht="12.75" customHeight="1" x14ac:dyDescent="0.3">
      <c r="AA18" s="2">
        <f>INT(AA5/100)</f>
        <v>0</v>
      </c>
    </row>
    <row r="19" spans="1:27" ht="12.75" customHeight="1" x14ac:dyDescent="0.3">
      <c r="C19" s="38">
        <v>0.2</v>
      </c>
      <c r="E19" s="39" t="s">
        <v>299</v>
      </c>
      <c r="AA19" s="2">
        <f>INT((AA5-AA18*100)/10)</f>
        <v>0</v>
      </c>
    </row>
    <row r="20" spans="1:27" ht="12.75" customHeight="1" x14ac:dyDescent="0.3">
      <c r="C20" s="40">
        <v>5.5E-2</v>
      </c>
      <c r="E20" s="39" t="s">
        <v>300</v>
      </c>
      <c r="AA20" s="2">
        <f>AA5-AA18*100-AA19*10</f>
        <v>0</v>
      </c>
    </row>
    <row r="21" spans="1:27" ht="12.75" customHeight="1" x14ac:dyDescent="0.3">
      <c r="C21" s="40">
        <v>0</v>
      </c>
      <c r="E21" s="39" t="s">
        <v>301</v>
      </c>
      <c r="AA21" s="2">
        <f>INT(AA6/10)</f>
        <v>0</v>
      </c>
    </row>
    <row r="22" spans="1:27" ht="12.75" customHeight="1" x14ac:dyDescent="0.3">
      <c r="C22" s="41">
        <v>0</v>
      </c>
      <c r="E22" s="39" t="s">
        <v>302</v>
      </c>
      <c r="AA22" s="2">
        <f>ROUND(AA6-AA21*10,0)</f>
        <v>0</v>
      </c>
    </row>
    <row r="23" spans="1:27" ht="12.75" customHeight="1" x14ac:dyDescent="0.3">
      <c r="AA23" s="2" t="str">
        <f>IF(AA12=0,"",IF(AA12=1,"",IF(AA12=2,"deux ",IF(AA12=3,"trois ",IF(AA12=4,"quatre ",IF(AA12=5,"cinq ",AA42))))))</f>
        <v/>
      </c>
    </row>
    <row r="24" spans="1:27" ht="12.75" customHeight="1" x14ac:dyDescent="0.3">
      <c r="A24" s="36" t="s">
        <v>283</v>
      </c>
      <c r="B24" s="35" t="s">
        <v>284</v>
      </c>
      <c r="C24" s="107" t="s">
        <v>307</v>
      </c>
      <c r="D24" s="107"/>
      <c r="E24" s="107"/>
      <c r="F24" s="107"/>
      <c r="G24" s="107"/>
      <c r="H24" s="107"/>
      <c r="I24" s="107"/>
      <c r="J24" s="107"/>
      <c r="AA24" s="2" t="str">
        <f>IF(AA12=0,"",IF(AA12&lt;2,"cent ",AA43))</f>
        <v/>
      </c>
    </row>
    <row r="25" spans="1:27" ht="12.75" customHeight="1" x14ac:dyDescent="0.3">
      <c r="AA25" s="2" t="str">
        <f>IF(AA13=1,AA44,IF(AA13=7,AA64,IF(AA13=9,AA80,AA89)))</f>
        <v/>
      </c>
    </row>
    <row r="26" spans="1:27" ht="12.75" customHeight="1" x14ac:dyDescent="0.3">
      <c r="A26" s="36" t="s">
        <v>285</v>
      </c>
      <c r="B26" s="35" t="s">
        <v>286</v>
      </c>
      <c r="C26" s="107" t="s">
        <v>308</v>
      </c>
      <c r="D26" s="107"/>
      <c r="E26" s="107"/>
      <c r="F26" s="107"/>
      <c r="G26" s="107"/>
      <c r="H26" s="107"/>
      <c r="I26" s="107"/>
      <c r="J26" s="107"/>
      <c r="AA26" s="2" t="str">
        <f>IF(AA7=11,"",IF(AA7=12,"",IF(AA7=13,"",IF(AA7=14,"",IF(AA7=15,"",IF(AA7=16,"",AA45))))))</f>
        <v/>
      </c>
    </row>
    <row r="27" spans="1:27" ht="12.75" customHeight="1" x14ac:dyDescent="0.3">
      <c r="AA27" s="2" t="str">
        <f>IF(AA3=0,"",IF(AA3&lt;2,"million ","millions "))</f>
        <v/>
      </c>
    </row>
    <row r="28" spans="1:27" ht="12.75" customHeight="1" x14ac:dyDescent="0.3">
      <c r="A28" s="36" t="s">
        <v>287</v>
      </c>
      <c r="B28" s="35" t="s">
        <v>288</v>
      </c>
      <c r="C28" s="107"/>
      <c r="D28" s="107"/>
      <c r="E28" s="107"/>
      <c r="F28" s="107"/>
      <c r="G28" s="107"/>
      <c r="H28" s="107"/>
      <c r="I28" s="107"/>
      <c r="J28" s="107"/>
      <c r="AA28" s="2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2" t="str">
        <f>IF(AA15=0,"",IF(AA15&lt;2,"cent ",AA47))</f>
        <v/>
      </c>
    </row>
    <row r="30" spans="1:27" ht="12.75" customHeight="1" x14ac:dyDescent="0.3">
      <c r="AA30" s="2" t="str">
        <f>IF(AA16=1,AA48,IF(AA16=7,AA66,IF(AA16=9,AA81,AA90)))</f>
        <v/>
      </c>
    </row>
    <row r="31" spans="1:27" ht="12.75" customHeight="1" x14ac:dyDescent="0.3">
      <c r="AA31" s="2" t="str">
        <f>IF(AA4=1,"",AA49)</f>
        <v/>
      </c>
    </row>
    <row r="32" spans="1:27" ht="12.75" customHeight="1" x14ac:dyDescent="0.3">
      <c r="AA32" s="2" t="str">
        <f>IF(AA4&gt;0,"mille ","")</f>
        <v/>
      </c>
    </row>
    <row r="33" spans="27:27" ht="12.75" customHeight="1" x14ac:dyDescent="0.3">
      <c r="AA33" s="2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2" t="str">
        <f>IF(AA18=0,"",IF(AA18&lt;2,"cent ",AA51))</f>
        <v/>
      </c>
    </row>
    <row r="35" spans="27:27" ht="12.75" customHeight="1" x14ac:dyDescent="0.3">
      <c r="AA35" s="2" t="str">
        <f>IF(AA19=1,AA52,IF(AA19=7,AA68,IF(AA19=9,AA83,AA91)))</f>
        <v/>
      </c>
    </row>
    <row r="36" spans="27:27" ht="12.75" customHeight="1" x14ac:dyDescent="0.3">
      <c r="AA36" s="2" t="str">
        <f>IF(AA10=11,"",IF(AA10=12,"",IF(AA10=13,"",IF(AA10=14,"",IF(AA10=15,"",IF(AA10=16,"",AA53))))))</f>
        <v/>
      </c>
    </row>
    <row r="37" spans="27:27" ht="12.75" customHeight="1" x14ac:dyDescent="0.3">
      <c r="AA37" s="2" t="str">
        <f>IF(INT(AA1&lt;2),"euro ","euros ")</f>
        <v xml:space="preserve">euro </v>
      </c>
    </row>
    <row r="38" spans="27:27" ht="12.75" customHeight="1" x14ac:dyDescent="0.3">
      <c r="AA38" s="2" t="str">
        <f>IF(AA6&gt;0,"et ","")</f>
        <v/>
      </c>
    </row>
    <row r="39" spans="27:27" ht="12.75" customHeight="1" x14ac:dyDescent="0.3">
      <c r="AA39" s="2" t="str">
        <f>IF(AA21=1,AA54,IF(AA21=7,AA70,IF(AA21=9,AA84,AA92)))</f>
        <v/>
      </c>
    </row>
    <row r="40" spans="27:27" ht="12.75" customHeight="1" x14ac:dyDescent="0.3">
      <c r="AA40" s="2" t="str">
        <f>IF(AA11=11,"",IF(AA11=12,"",IF(AA11=13,"",IF(AA11=14,"",IF(AA11=15,"",IF(AA11=16,"",AA55))))))</f>
        <v/>
      </c>
    </row>
    <row r="41" spans="27:27" ht="12.75" customHeight="1" x14ac:dyDescent="0.3">
      <c r="AA41" s="2" t="str">
        <f>IF(AA6=0,"",IF(AA6&lt;2,"centime","centimes"))</f>
        <v/>
      </c>
    </row>
    <row r="42" spans="27:27" ht="12.75" customHeight="1" x14ac:dyDescent="0.3">
      <c r="AA42" s="2" t="str">
        <f>IF(AA3=0," ",IF(AA12=6,"six ",IF(AA12=7,"sept ",IF(AA12=8,"huit ",IF(AA12=9,"neuf ",)))))</f>
        <v xml:space="preserve"> </v>
      </c>
    </row>
    <row r="43" spans="27:27" ht="12.75" customHeight="1" x14ac:dyDescent="0.3">
      <c r="AA43" s="2" t="str">
        <f>IF(AA7&gt;0,"cent ", "cents ")</f>
        <v xml:space="preserve">cents </v>
      </c>
    </row>
    <row r="44" spans="27:27" ht="12.75" customHeight="1" x14ac:dyDescent="0.3">
      <c r="AA44" s="2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2" t="str">
        <f>IF(AA7=17,"",IF(AA7=18,"",IF(AA7=19,"",AA57)))</f>
        <v/>
      </c>
    </row>
    <row r="46" spans="27:27" ht="12.75" customHeight="1" x14ac:dyDescent="0.3">
      <c r="AA46" s="2">
        <f>IF(AA15=6,"six ",IF(AA15=7,"sept ",IF(AA15=8,"huit ",IF(AA15=9,"neuf ",))))</f>
        <v>0</v>
      </c>
    </row>
    <row r="47" spans="27:27" ht="12.75" customHeight="1" x14ac:dyDescent="0.3">
      <c r="AA47" s="2" t="str">
        <f>IF(AA9&gt;0,"cent ", "cents ")</f>
        <v xml:space="preserve">cents </v>
      </c>
    </row>
    <row r="48" spans="27:27" ht="12.75" customHeight="1" x14ac:dyDescent="0.3">
      <c r="AA48" s="2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2" t="str">
        <f>IF(AA9=11,"",IF(AA9=12,"",IF(AA9=13,"",IF(AA9=14,"",IF(AA9=15,"",IF(AA9=16,"",AA59))))))</f>
        <v/>
      </c>
    </row>
    <row r="50" spans="27:27" ht="12.75" customHeight="1" x14ac:dyDescent="0.3">
      <c r="AA50" s="2">
        <f>IF(AA18=6,"six ",IF(AA18=7,"sept ",IF(AA18=8,"huit ",IF(AA18=9,"neuf ",))))</f>
        <v>0</v>
      </c>
    </row>
    <row r="51" spans="27:27" ht="12.75" customHeight="1" x14ac:dyDescent="0.3">
      <c r="AA51" s="2" t="str">
        <f>IF(AA10&gt;0,"cent ", "cents ")</f>
        <v xml:space="preserve">cents </v>
      </c>
    </row>
    <row r="52" spans="27:27" ht="12.75" customHeight="1" x14ac:dyDescent="0.3">
      <c r="AA52" s="2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2" t="str">
        <f>IF(AA10=17,"",IF(AA10=18,"",IF(AA10=19,"",AA61)))</f>
        <v/>
      </c>
    </row>
    <row r="54" spans="27:27" ht="12.75" customHeight="1" x14ac:dyDescent="0.3">
      <c r="AA54" s="2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2" t="str">
        <f>IF(AA11=17,"",IF(AA11=18,"",IF(AA11=19,"",AA63)))</f>
        <v/>
      </c>
    </row>
    <row r="56" spans="27:27" ht="12.75" customHeight="1" x14ac:dyDescent="0.3">
      <c r="AA56" s="2" t="str">
        <f>IF(AA7=16,"seize ",IF(AA7=17,"dix-sept ",IF(AA7=18,"dix-huit ",IF(AA7=19,"dix-neuf ",AA64))))</f>
        <v/>
      </c>
    </row>
    <row r="57" spans="27:27" ht="12.75" customHeight="1" x14ac:dyDescent="0.3">
      <c r="AA57" s="2" t="str">
        <f>IF(AA7=21,"et un ",IF(AA7=31,"et un ",IF(AA7=41,"et un ",IF(AA7=51,"et un ",IF(AA7=61,"et un ",AA65)))))</f>
        <v/>
      </c>
    </row>
    <row r="58" spans="27:27" ht="12.75" customHeight="1" x14ac:dyDescent="0.3">
      <c r="AA58" s="2" t="str">
        <f>IF(AA9=16,"seize ",IF(AA9=17,"dix-sept ",IF(AA9=18,"dix-huit ",IF(AA9=19,"dix-neuf ",AA66))))</f>
        <v/>
      </c>
    </row>
    <row r="59" spans="27:27" ht="12.75" customHeight="1" x14ac:dyDescent="0.3">
      <c r="AA59" s="2" t="str">
        <f>IF(AA9=17,"",IF(AA9=18,"",IF(AA9=19,"",AA67)))</f>
        <v/>
      </c>
    </row>
    <row r="60" spans="27:27" ht="12.75" customHeight="1" x14ac:dyDescent="0.3">
      <c r="AA60" s="2" t="str">
        <f>IF(AA10=16,"seize ",IF(AA10=17,"dix-sept ",IF(AA10=18,"dix-huit ",IF(AA10=19,"dix-neuf ",AA68))))</f>
        <v/>
      </c>
    </row>
    <row r="61" spans="27:27" ht="12.75" customHeight="1" x14ac:dyDescent="0.3">
      <c r="AA61" s="2" t="str">
        <f>IF(AA10=21,"et un ",IF(AA10=31,"et un ",IF(AA10=41,"et un ",IF(AA10=51,"et un ",IF(AA10=61,"et un ",AA69)))))</f>
        <v/>
      </c>
    </row>
    <row r="62" spans="27:27" ht="12.75" customHeight="1" x14ac:dyDescent="0.3">
      <c r="AA62" s="2" t="str">
        <f>IF(AA11=16,"seize ",IF(AA11=17,"dix-sept ",IF(AA11=18,"dix-huit ",IF(AA11=19,"dix-neuf ",AA70))))</f>
        <v/>
      </c>
    </row>
    <row r="63" spans="27:27" ht="12.75" customHeight="1" x14ac:dyDescent="0.3">
      <c r="AA63" s="2" t="str">
        <f>IF(AA11=21,"et un ",IF(AA11=31,"et un ",IF(AA11=41,"et un ",IF(AA11=51,"et un ",IF(AA11=61,"et un ",AA71)))))</f>
        <v/>
      </c>
    </row>
    <row r="64" spans="27:27" ht="12.75" customHeight="1" x14ac:dyDescent="0.3">
      <c r="AA64" s="2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2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2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2" t="str">
        <f>IF(AA9=21,"et un ",IF(AA9=31,"et un ",IF(AA9=41,"et un ",IF(AA9=51,"et un ",IF(AA9=61,"et un ",AA75)))))</f>
        <v/>
      </c>
    </row>
    <row r="68" spans="27:27" ht="12.75" customHeight="1" x14ac:dyDescent="0.3">
      <c r="AA68" s="2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2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2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2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2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2">
        <f>IF(AA13=9,"",IF(AA14=6,"six ",IF(AA14=7,"sept ",IF(AA14=8,"huit ",IF(AA14=9,"neuf ",)))))</f>
        <v>0</v>
      </c>
    </row>
    <row r="74" spans="27:27" ht="12.75" customHeight="1" x14ac:dyDescent="0.3">
      <c r="AA74" s="2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2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2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2">
        <f>IF(AA19=9,"",IF(AA20=6,"six ",IF(AA20=7,"sept ",IF(AA20=8,"huit ",IF(AA20=9,"neuf ",)))))</f>
        <v>0</v>
      </c>
    </row>
    <row r="78" spans="27:27" ht="12.75" customHeight="1" x14ac:dyDescent="0.3">
      <c r="AA78" s="2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2">
        <f>IF(AA21=9,"",IF(AA22=6,"six ",IF(AA22=7,"sept ",IF(AA22=8,"huit ",IF(AA22=9,"neuf ",)))))</f>
        <v>0</v>
      </c>
    </row>
    <row r="80" spans="27:27" ht="12.75" customHeight="1" x14ac:dyDescent="0.3">
      <c r="AA80" s="2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2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2">
        <f>IF(AA16=9,"",IF(AA17=6,"six ",IF(AA17=7,"sept ",IF(AA17=8,"huit ",IF(AA17=9,"neuf ",)))))</f>
        <v>0</v>
      </c>
    </row>
    <row r="83" spans="27:27" ht="12.75" customHeight="1" x14ac:dyDescent="0.3">
      <c r="AA83" s="2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2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2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2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2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2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2" t="str">
        <f>IF(AA13=2,"vingt ",IF(AA13=3,"trente ",IF(AA13=4,"quarante ",IF(AA13=5,"cinquante ",AA93))))</f>
        <v/>
      </c>
    </row>
    <row r="90" spans="27:27" ht="12.75" customHeight="1" x14ac:dyDescent="0.3">
      <c r="AA90" s="2" t="str">
        <f>IF(AA16=2,"vingt ",IF(AA16=3,"trente ",IF(AA16=4,"quarante ",IF(AA16=5,"cinquante ",AA94))))</f>
        <v/>
      </c>
    </row>
    <row r="91" spans="27:27" ht="12.75" customHeight="1" x14ac:dyDescent="0.3">
      <c r="AA91" s="2" t="str">
        <f>IF(AA19=2,"vingt ",IF(AA19=3,"trente ",IF(AA19=4,"quarante ",IF(AA19=5,"cinquante ",AA95))))</f>
        <v/>
      </c>
    </row>
    <row r="92" spans="27:27" ht="12.75" customHeight="1" x14ac:dyDescent="0.3">
      <c r="AA92" s="2" t="str">
        <f>IF(AA21=2,"vingt ",IF(AA21=3,"trente ",IF(AA21=4,"quarante ",IF(AA21=5,"cinquante ",AA96))))</f>
        <v/>
      </c>
    </row>
    <row r="93" spans="27:27" ht="12.75" customHeight="1" x14ac:dyDescent="0.3">
      <c r="AA93" s="2" t="str">
        <f>IF(AA13=6,"soixante ",IF(AA7=80,"quatre-vingts ",IF(AA13=8,"quatre-vingt-","")))</f>
        <v/>
      </c>
    </row>
    <row r="94" spans="27:27" ht="12.75" customHeight="1" x14ac:dyDescent="0.3">
      <c r="AA94" s="2" t="str">
        <f>IF(AA16=6,"soixante ",IF(AA9=80,"quatre-vingts ",IF(AA16=8,"quatre-vingt-","")))</f>
        <v/>
      </c>
    </row>
    <row r="95" spans="27:27" ht="12.75" customHeight="1" x14ac:dyDescent="0.3">
      <c r="AA95" s="2" t="str">
        <f>IF(AA19=6,"soixante ",IF(AA10=80,"quatre-vingts ",IF(AA19=8,"quatre-vingt-","")))</f>
        <v/>
      </c>
    </row>
    <row r="96" spans="27:27" ht="12.75" customHeight="1" x14ac:dyDescent="0.3">
      <c r="AA96" s="2" t="str">
        <f>IF(AA21=6,"soixante ",IF(AA11=80,"quatre-vingts ",IF(AA21=8,"quatre-vingt-","")))</f>
        <v/>
      </c>
    </row>
    <row r="97" spans="27:27" ht="12.75" customHeight="1" x14ac:dyDescent="0.3">
      <c r="AA97" s="2">
        <f>0</f>
        <v>0</v>
      </c>
    </row>
    <row r="98" spans="27:27" ht="12.75" customHeight="1" x14ac:dyDescent="0.3">
      <c r="AA98" s="2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2" t="s">
        <v>309</v>
      </c>
      <c r="B1" s="2" t="s">
        <v>310</v>
      </c>
    </row>
    <row r="2" spans="1:3" x14ac:dyDescent="0.3">
      <c r="A2" s="2" t="s">
        <v>311</v>
      </c>
      <c r="B2" s="2" t="s">
        <v>303</v>
      </c>
    </row>
    <row r="3" spans="1:3" x14ac:dyDescent="0.3">
      <c r="A3" s="2" t="s">
        <v>312</v>
      </c>
      <c r="B3" s="2">
        <v>1</v>
      </c>
    </row>
    <row r="4" spans="1:3" x14ac:dyDescent="0.3">
      <c r="A4" s="2" t="s">
        <v>313</v>
      </c>
      <c r="B4" s="2">
        <v>0</v>
      </c>
    </row>
    <row r="5" spans="1:3" x14ac:dyDescent="0.3">
      <c r="A5" s="2" t="s">
        <v>314</v>
      </c>
      <c r="B5" s="2">
        <v>0</v>
      </c>
    </row>
    <row r="6" spans="1:3" x14ac:dyDescent="0.3">
      <c r="A6" s="2" t="s">
        <v>315</v>
      </c>
      <c r="B6" s="2">
        <v>1</v>
      </c>
    </row>
    <row r="7" spans="1:3" x14ac:dyDescent="0.3">
      <c r="A7" s="2" t="s">
        <v>316</v>
      </c>
      <c r="B7" s="2">
        <v>1</v>
      </c>
    </row>
    <row r="8" spans="1:3" x14ac:dyDescent="0.3">
      <c r="A8" s="2" t="s">
        <v>317</v>
      </c>
      <c r="B8" s="2">
        <v>0</v>
      </c>
    </row>
    <row r="9" spans="1:3" x14ac:dyDescent="0.3">
      <c r="A9" s="2" t="s">
        <v>318</v>
      </c>
      <c r="B9" s="2">
        <v>0</v>
      </c>
    </row>
    <row r="10" spans="1:3" x14ac:dyDescent="0.3">
      <c r="A10" s="2" t="s">
        <v>319</v>
      </c>
      <c r="C10" s="2" t="s">
        <v>320</v>
      </c>
    </row>
    <row r="11" spans="1:3" x14ac:dyDescent="0.3">
      <c r="A11" s="2" t="s">
        <v>321</v>
      </c>
      <c r="B11" s="2">
        <v>0</v>
      </c>
    </row>
    <row r="12" spans="1:3" x14ac:dyDescent="0.3">
      <c r="A12" s="2" t="s">
        <v>322</v>
      </c>
      <c r="B12" s="2" t="s">
        <v>323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08" t="s">
        <v>324</v>
      </c>
      <c r="C2" s="108"/>
      <c r="D2" s="108"/>
      <c r="E2" s="108"/>
      <c r="F2" s="108"/>
      <c r="G2" s="108"/>
      <c r="H2" s="108"/>
      <c r="I2" s="108"/>
      <c r="J2" s="108"/>
    </row>
    <row r="4" spans="1:10" ht="12.75" customHeight="1" x14ac:dyDescent="0.3">
      <c r="A4" s="36" t="s">
        <v>277</v>
      </c>
      <c r="B4" s="35" t="s">
        <v>325</v>
      </c>
      <c r="C4" s="109"/>
      <c r="D4" s="109"/>
      <c r="E4" s="109"/>
      <c r="F4" s="109"/>
      <c r="G4" s="109"/>
      <c r="H4" s="109"/>
      <c r="I4" s="109"/>
      <c r="J4" s="109"/>
    </row>
    <row r="6" spans="1:10" ht="12.75" customHeight="1" x14ac:dyDescent="0.3">
      <c r="A6" s="36" t="s">
        <v>279</v>
      </c>
      <c r="B6" s="35" t="s">
        <v>326</v>
      </c>
      <c r="C6" s="109"/>
      <c r="D6" s="109"/>
      <c r="E6" s="109"/>
      <c r="F6" s="109"/>
      <c r="G6" s="109"/>
      <c r="H6" s="109"/>
      <c r="I6" s="109"/>
      <c r="J6" s="109"/>
    </row>
    <row r="8" spans="1:10" ht="12.75" customHeight="1" x14ac:dyDescent="0.3">
      <c r="A8" s="36" t="s">
        <v>289</v>
      </c>
      <c r="B8" s="35" t="s">
        <v>327</v>
      </c>
      <c r="C8" s="109"/>
      <c r="D8" s="109"/>
      <c r="E8" s="109"/>
      <c r="F8" s="109"/>
      <c r="G8" s="109"/>
      <c r="H8" s="109"/>
      <c r="I8" s="109"/>
      <c r="J8" s="109"/>
    </row>
    <row r="10" spans="1:10" ht="12.75" customHeight="1" x14ac:dyDescent="0.3">
      <c r="A10" s="36" t="s">
        <v>291</v>
      </c>
      <c r="B10" s="35" t="s">
        <v>328</v>
      </c>
      <c r="C10" s="110"/>
      <c r="D10" s="110"/>
      <c r="E10" s="110"/>
      <c r="F10" s="110"/>
      <c r="G10" s="110"/>
      <c r="H10" s="110"/>
      <c r="I10" s="110"/>
      <c r="J10" s="110"/>
    </row>
    <row r="12" spans="1:10" ht="12.75" customHeight="1" x14ac:dyDescent="0.3">
      <c r="A12" s="36" t="s">
        <v>281</v>
      </c>
      <c r="B12" s="35" t="s">
        <v>329</v>
      </c>
      <c r="C12" s="109"/>
      <c r="D12" s="109"/>
      <c r="E12" s="109"/>
      <c r="F12" s="109"/>
      <c r="G12" s="109"/>
      <c r="H12" s="109"/>
      <c r="I12" s="109"/>
      <c r="J12" s="109"/>
    </row>
    <row r="14" spans="1:10" ht="12.75" customHeight="1" x14ac:dyDescent="0.3">
      <c r="A14" s="36" t="s">
        <v>293</v>
      </c>
      <c r="B14" s="35" t="s">
        <v>330</v>
      </c>
      <c r="C14" s="109"/>
      <c r="D14" s="109"/>
      <c r="E14" s="109"/>
      <c r="F14" s="109"/>
      <c r="G14" s="109"/>
      <c r="H14" s="109"/>
      <c r="I14" s="109"/>
      <c r="J14" s="109"/>
    </row>
    <row r="16" spans="1:10" ht="12.75" customHeight="1" x14ac:dyDescent="0.3">
      <c r="A16" s="36" t="s">
        <v>295</v>
      </c>
      <c r="B16" s="35" t="s">
        <v>331</v>
      </c>
      <c r="C16" s="109"/>
      <c r="D16" s="109"/>
      <c r="E16" s="109"/>
      <c r="F16" s="109"/>
      <c r="G16" s="109"/>
      <c r="H16" s="109"/>
      <c r="I16" s="109"/>
      <c r="J16" s="109"/>
    </row>
    <row r="18" spans="1:10" ht="12.75" customHeight="1" x14ac:dyDescent="0.3">
      <c r="A18" s="36" t="s">
        <v>297</v>
      </c>
      <c r="B18" s="35" t="s">
        <v>332</v>
      </c>
      <c r="C18" s="111"/>
      <c r="D18" s="111"/>
      <c r="E18" s="111"/>
      <c r="F18" s="111"/>
      <c r="G18" s="111"/>
      <c r="H18" s="111"/>
      <c r="I18" s="111"/>
      <c r="J18" s="111"/>
    </row>
    <row r="20" spans="1:10" ht="12.75" customHeight="1" x14ac:dyDescent="0.3">
      <c r="A20" s="36" t="s">
        <v>333</v>
      </c>
      <c r="B20" s="35" t="s">
        <v>334</v>
      </c>
      <c r="C20" s="111"/>
      <c r="D20" s="111"/>
      <c r="E20" s="111"/>
      <c r="F20" s="111"/>
      <c r="G20" s="111"/>
      <c r="H20" s="111"/>
      <c r="I20" s="111"/>
      <c r="J20" s="111"/>
    </row>
    <row r="22" spans="1:10" ht="12.75" customHeight="1" x14ac:dyDescent="0.3">
      <c r="A22" s="36" t="s">
        <v>283</v>
      </c>
      <c r="B22" s="35" t="s">
        <v>335</v>
      </c>
      <c r="C22" s="111"/>
      <c r="D22" s="111"/>
      <c r="E22" s="111"/>
      <c r="F22" s="111"/>
      <c r="G22" s="111"/>
      <c r="H22" s="111"/>
      <c r="I22" s="111"/>
      <c r="J22" s="111"/>
    </row>
    <row r="24" spans="1:10" ht="12.75" customHeight="1" x14ac:dyDescent="0.3">
      <c r="A24" s="36" t="s">
        <v>285</v>
      </c>
      <c r="B24" s="35" t="s">
        <v>336</v>
      </c>
      <c r="C24" s="109"/>
      <c r="D24" s="109"/>
      <c r="E24" s="109"/>
      <c r="F24" s="109"/>
      <c r="G24" s="109"/>
      <c r="H24" s="109"/>
      <c r="I24" s="109"/>
      <c r="J24" s="109"/>
    </row>
    <row r="28" spans="1:10" ht="60" customHeight="1" x14ac:dyDescent="0.3">
      <c r="A28" s="36" t="s">
        <v>287</v>
      </c>
      <c r="B28" s="35" t="s">
        <v>337</v>
      </c>
      <c r="C28" s="109"/>
      <c r="D28" s="109"/>
      <c r="E28" s="109"/>
      <c r="F28" s="109"/>
      <c r="G28" s="109"/>
      <c r="H28" s="109"/>
      <c r="I28" s="109"/>
      <c r="J28" s="109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8671875" defaultRowHeight="12.75" customHeight="1" x14ac:dyDescent="0.3"/>
  <cols>
    <col min="1" max="1" width="6.6640625" customWidth="1"/>
    <col min="2" max="2" width="68.109375" customWidth="1"/>
    <col min="3" max="6" width="15.5546875" customWidth="1"/>
  </cols>
  <sheetData>
    <row r="2" spans="2:6" ht="16.2" customHeight="1" x14ac:dyDescent="0.3">
      <c r="B2" s="112" t="s">
        <v>338</v>
      </c>
      <c r="C2" s="112"/>
      <c r="D2" s="112"/>
      <c r="E2" s="112"/>
      <c r="F2" s="112"/>
    </row>
    <row r="4" spans="2:6" ht="12.75" customHeight="1" x14ac:dyDescent="0.3">
      <c r="B4" s="42" t="s">
        <v>339</v>
      </c>
      <c r="C4" s="42" t="s">
        <v>340</v>
      </c>
      <c r="D4" s="42" t="s">
        <v>341</v>
      </c>
      <c r="E4" s="42" t="s">
        <v>342</v>
      </c>
      <c r="F4" s="42" t="s">
        <v>343</v>
      </c>
    </row>
    <row r="6" spans="2:6" ht="12.75" customHeight="1" x14ac:dyDescent="0.3">
      <c r="B6" s="43"/>
      <c r="C6" s="44"/>
      <c r="D6" s="45"/>
      <c r="E6" s="46"/>
      <c r="F6" s="47" t="str">
        <f>IF(AND(E6= "",D6= ""), "", ROUND(ROUND(E6, 2) * ROUND(D6, 3), 2))</f>
        <v/>
      </c>
    </row>
    <row r="8" spans="2:6" ht="12.75" customHeight="1" x14ac:dyDescent="0.3">
      <c r="B8" s="43"/>
      <c r="C8" s="44"/>
      <c r="D8" s="45"/>
      <c r="E8" s="46"/>
      <c r="F8" s="47" t="str">
        <f>IF(AND(E8= "",D8= ""), "", ROUND(ROUND(E8, 2) * ROUND(D8, 3), 2))</f>
        <v/>
      </c>
    </row>
    <row r="10" spans="2:6" ht="12.75" customHeight="1" x14ac:dyDescent="0.3">
      <c r="B10" s="43"/>
      <c r="C10" s="44"/>
      <c r="D10" s="45"/>
      <c r="E10" s="46"/>
      <c r="F10" s="47" t="str">
        <f>IF(AND(E10= "",D10= ""), "", ROUND(ROUND(E10, 2) * ROUND(D10, 3), 2))</f>
        <v/>
      </c>
    </row>
    <row r="12" spans="2:6" ht="12.75" customHeight="1" x14ac:dyDescent="0.3">
      <c r="B12" s="43"/>
      <c r="C12" s="44"/>
      <c r="D12" s="45"/>
      <c r="E12" s="46"/>
      <c r="F12" s="47" t="str">
        <f>IF(AND(E12= "",D12= ""), "", ROUND(ROUND(E12, 2) * ROUND(D12, 3), 2))</f>
        <v/>
      </c>
    </row>
    <row r="14" spans="2:6" ht="12.75" customHeight="1" x14ac:dyDescent="0.3">
      <c r="B14" s="43"/>
      <c r="C14" s="44"/>
      <c r="D14" s="45"/>
      <c r="E14" s="46"/>
      <c r="F14" s="47" t="str">
        <f>IF(AND(E14= "",D14= ""), "", ROUND(ROUND(E14, 2) * ROUND(D14, 3), 2))</f>
        <v/>
      </c>
    </row>
    <row r="16" spans="2:6" ht="12.75" customHeight="1" x14ac:dyDescent="0.3">
      <c r="B16" s="43"/>
      <c r="C16" s="44"/>
      <c r="D16" s="45"/>
      <c r="E16" s="46"/>
      <c r="F16" s="47" t="str">
        <f>IF(AND(E16= "",D16= ""), "", ROUND(ROUND(E16, 2) * ROUND(D16, 3), 2))</f>
        <v/>
      </c>
    </row>
    <row r="18" spans="2:6" ht="12.75" customHeight="1" x14ac:dyDescent="0.3">
      <c r="B18" s="43"/>
      <c r="C18" s="44"/>
      <c r="D18" s="45"/>
      <c r="E18" s="46"/>
      <c r="F18" s="47" t="str">
        <f>IF(AND(E18= "",D18= ""), "", ROUND(ROUND(E18, 2) * ROUND(D18, 3), 2))</f>
        <v/>
      </c>
    </row>
    <row r="20" spans="2:6" ht="12.75" customHeight="1" x14ac:dyDescent="0.3">
      <c r="B20" s="43"/>
      <c r="C20" s="44"/>
      <c r="D20" s="45"/>
      <c r="E20" s="46"/>
      <c r="F20" s="47" t="str">
        <f>IF(AND(E20= "",D20= ""), "", ROUND(ROUND(E20, 2) * ROUND(D20, 3), 2))</f>
        <v/>
      </c>
    </row>
    <row r="22" spans="2:6" ht="12.75" customHeight="1" x14ac:dyDescent="0.3">
      <c r="B22" s="43"/>
      <c r="C22" s="44"/>
      <c r="D22" s="45"/>
      <c r="E22" s="46"/>
      <c r="F22" s="47" t="str">
        <f>IF(AND(E22= "",D22= ""), "", ROUND(ROUND(E22, 2) * ROUND(D22, 3), 2))</f>
        <v/>
      </c>
    </row>
    <row r="24" spans="2:6" ht="12.75" customHeight="1" x14ac:dyDescent="0.3">
      <c r="B24" s="43"/>
      <c r="C24" s="44"/>
      <c r="D24" s="45"/>
      <c r="E24" s="46"/>
      <c r="F24" s="47" t="str">
        <f>IF(AND(E24= "",D24= ""), "", ROUND(ROUND(E24, 2) * ROUND(D24, 3), 2))</f>
        <v/>
      </c>
    </row>
    <row r="26" spans="2:6" ht="12.75" customHeight="1" x14ac:dyDescent="0.3">
      <c r="B26" s="43"/>
      <c r="C26" s="44"/>
      <c r="D26" s="45"/>
      <c r="E26" s="46"/>
      <c r="F26" s="47" t="str">
        <f>IF(AND(E26= "",D26= ""), "", ROUND(ROUND(E26, 2) * ROUND(D26, 3), 2))</f>
        <v/>
      </c>
    </row>
    <row r="28" spans="2:6" ht="12.75" customHeight="1" x14ac:dyDescent="0.3">
      <c r="B28" s="43"/>
      <c r="C28" s="44"/>
      <c r="D28" s="45"/>
      <c r="E28" s="46"/>
      <c r="F28" s="47" t="str">
        <f>IF(AND(E28= "",D28= ""), "", ROUND(ROUND(E28, 2) * ROUND(D28, 3), 2))</f>
        <v/>
      </c>
    </row>
    <row r="30" spans="2:6" ht="12.75" customHeight="1" x14ac:dyDescent="0.3">
      <c r="B30" s="43"/>
      <c r="C30" s="44"/>
      <c r="D30" s="45"/>
      <c r="E30" s="46"/>
      <c r="F30" s="47" t="str">
        <f>IF(AND(E30= "",D30= ""), "", ROUND(ROUND(E30, 2) * ROUND(D30, 3), 2))</f>
        <v/>
      </c>
    </row>
    <row r="32" spans="2:6" ht="12.75" customHeight="1" x14ac:dyDescent="0.3">
      <c r="B32" s="43"/>
      <c r="C32" s="44"/>
      <c r="D32" s="45"/>
      <c r="E32" s="46"/>
      <c r="F32" s="47" t="str">
        <f>IF(AND(E32= "",D32= ""), "", ROUND(ROUND(E32, 2) * ROUND(D32, 3), 2))</f>
        <v/>
      </c>
    </row>
    <row r="34" spans="2:6" ht="12.75" customHeight="1" x14ac:dyDescent="0.3">
      <c r="B34" s="43"/>
      <c r="C34" s="44"/>
      <c r="D34" s="45"/>
      <c r="E34" s="46"/>
      <c r="F34" s="47" t="str">
        <f>IF(AND(E34= "",D34= ""), "", ROUND(ROUND(E34, 2) * ROUND(D34, 3), 2))</f>
        <v/>
      </c>
    </row>
    <row r="36" spans="2:6" ht="12.75" customHeight="1" x14ac:dyDescent="0.3">
      <c r="B36" s="43"/>
      <c r="C36" s="44"/>
      <c r="D36" s="45"/>
      <c r="E36" s="46"/>
      <c r="F36" s="47" t="str">
        <f>IF(AND(E36= "",D36= ""), "", ROUND(ROUND(E36, 2) * ROUND(D36, 3), 2))</f>
        <v/>
      </c>
    </row>
    <row r="38" spans="2:6" ht="12.75" customHeight="1" x14ac:dyDescent="0.3">
      <c r="B38" s="43"/>
      <c r="C38" s="44"/>
      <c r="D38" s="45"/>
      <c r="E38" s="46"/>
      <c r="F38" s="47" t="str">
        <f>IF(AND(E38= "",D38= ""), "", ROUND(ROUND(E38, 2) * ROUND(D38, 3), 2))</f>
        <v/>
      </c>
    </row>
    <row r="40" spans="2:6" ht="12.75" customHeight="1" x14ac:dyDescent="0.3">
      <c r="B40" s="43"/>
      <c r="C40" s="44"/>
      <c r="D40" s="45"/>
      <c r="E40" s="46"/>
      <c r="F40" s="47" t="str">
        <f>IF(AND(E40= "",D40= ""), "", ROUND(ROUND(E40, 2) * ROUND(D40, 3), 2))</f>
        <v/>
      </c>
    </row>
    <row r="42" spans="2:6" ht="12.75" customHeight="1" x14ac:dyDescent="0.3">
      <c r="B42" s="43"/>
      <c r="C42" s="44"/>
      <c r="D42" s="45"/>
      <c r="E42" s="46"/>
      <c r="F42" s="47" t="str">
        <f>IF(AND(E42= "",D42= ""), "", ROUND(ROUND(E42, 2) * ROUND(D42, 3), 2))</f>
        <v/>
      </c>
    </row>
    <row r="44" spans="2:6" ht="12.75" customHeight="1" x14ac:dyDescent="0.3">
      <c r="B44" s="43"/>
      <c r="C44" s="44"/>
      <c r="D44" s="45"/>
      <c r="E44" s="46"/>
      <c r="F44" s="47" t="str">
        <f>IF(AND(E44= "",D44= ""), "", ROUND(ROUND(E44, 2) * ROUND(D44, 3), 2))</f>
        <v/>
      </c>
    </row>
    <row r="46" spans="2:6" ht="12.75" customHeight="1" x14ac:dyDescent="0.3">
      <c r="B46" s="43"/>
      <c r="C46" s="44"/>
      <c r="D46" s="45"/>
      <c r="E46" s="46"/>
      <c r="F46" s="47" t="str">
        <f>IF(AND(E46= "",D46= ""), "", ROUND(ROUND(E46, 2) * ROUND(D46, 3), 2))</f>
        <v/>
      </c>
    </row>
    <row r="48" spans="2:6" ht="12.75" customHeight="1" x14ac:dyDescent="0.3">
      <c r="B48" s="43"/>
      <c r="C48" s="44"/>
      <c r="D48" s="45"/>
      <c r="E48" s="46"/>
      <c r="F48" s="47" t="str">
        <f>IF(AND(E48= "",D48= ""), "", ROUND(ROUND(E48, 2) * ROUND(D48, 3), 2))</f>
        <v/>
      </c>
    </row>
    <row r="50" spans="2:6" ht="12.75" customHeight="1" x14ac:dyDescent="0.3">
      <c r="B50" s="43"/>
      <c r="C50" s="44"/>
      <c r="D50" s="45"/>
      <c r="E50" s="46"/>
      <c r="F50" s="47" t="str">
        <f>IF(AND(E50= "",D50= ""), "", ROUND(ROUND(E50, 2) * ROUND(D50, 3), 2))</f>
        <v/>
      </c>
    </row>
    <row r="52" spans="2:6" ht="12.75" customHeight="1" x14ac:dyDescent="0.3">
      <c r="B52" s="43"/>
      <c r="C52" s="44"/>
      <c r="D52" s="45"/>
      <c r="E52" s="46"/>
      <c r="F52" s="47" t="str">
        <f>IF(AND(E52= "",D52= ""), "", ROUND(ROUND(E52, 2) * ROUND(D52, 3), 2))</f>
        <v/>
      </c>
    </row>
    <row r="54" spans="2:6" ht="12.75" customHeight="1" x14ac:dyDescent="0.3">
      <c r="B54" s="43"/>
      <c r="C54" s="44"/>
      <c r="D54" s="45"/>
      <c r="E54" s="46"/>
      <c r="F54" s="47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CETEC - Sophie GUYOT</cp:lastModifiedBy>
  <dcterms:created xsi:type="dcterms:W3CDTF">2025-06-12T13:13:16Z</dcterms:created>
  <dcterms:modified xsi:type="dcterms:W3CDTF">2025-06-12T13:15:51Z</dcterms:modified>
</cp:coreProperties>
</file>